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PA PHE DUYET -TRUNG THUY NONG\"/>
    </mc:Choice>
  </mc:AlternateContent>
  <bookViews>
    <workbookView xWindow="0" yWindow="0" windowWidth="28800" windowHeight="12435"/>
  </bookViews>
  <sheets>
    <sheet name="TDP Cẩm sơn" sheetId="8" r:id="rId1"/>
    <sheet name="TDP Dâu Bùi" sheetId="7" r:id="rId2"/>
    <sheet name="TDP Lỗ xá" sheetId="4" r:id="rId3"/>
  </sheets>
  <definedNames>
    <definedName name="_xlnm._FilterDatabase" localSheetId="0" hidden="1">'TDP Cẩm sơn'!$A$5:$P$35</definedName>
    <definedName name="_xlnm._FilterDatabase" localSheetId="1" hidden="1">'TDP Dâu Bùi'!$A$5:$P$34</definedName>
    <definedName name="_xlnm._FilterDatabase" localSheetId="2" hidden="1">'TDP Lỗ xá'!$A$5:$R$34</definedName>
    <definedName name="_xlnm.Print_Area" localSheetId="0">'TDP Cẩm sơn'!$A$4:$O$34</definedName>
    <definedName name="_xlnm.Print_Area" localSheetId="1">'TDP Dâu Bùi'!$A$6:$D$27</definedName>
    <definedName name="_xlnm.Print_Area" localSheetId="2">'TDP Lỗ xá'!$C$4:$Q$33</definedName>
    <definedName name="_xlnm.Print_Titles" localSheetId="1">'TDP Dâu Bùi'!$4:$5</definedName>
    <definedName name="_xlnm.Print_Titles" localSheetId="2">'TDP Lỗ xá'!$4:$4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6" i="8" l="1"/>
  <c r="A7" i="8" s="1"/>
  <c r="M35" i="8"/>
  <c r="M220" i="8" s="1"/>
  <c r="N29" i="8"/>
  <c r="F29" i="8"/>
  <c r="N27" i="8"/>
  <c r="F27" i="8"/>
  <c r="N21" i="8"/>
  <c r="F21" i="8"/>
  <c r="N20" i="8"/>
  <c r="F20" i="8"/>
  <c r="N15" i="8"/>
  <c r="F15" i="8"/>
  <c r="N14" i="8"/>
  <c r="F14" i="8"/>
  <c r="N12" i="8"/>
  <c r="G12" i="8"/>
  <c r="F12" i="8"/>
  <c r="N9" i="8"/>
  <c r="F9" i="8"/>
  <c r="N7" i="8"/>
  <c r="F7" i="8"/>
  <c r="N6" i="8"/>
  <c r="F6" i="8"/>
  <c r="P9" i="8" l="1"/>
  <c r="P14" i="8"/>
  <c r="P29" i="8"/>
  <c r="P21" i="8"/>
  <c r="P7" i="8"/>
  <c r="P20" i="8"/>
  <c r="P27" i="8"/>
  <c r="P6" i="8"/>
  <c r="P12" i="8"/>
  <c r="P15" i="8"/>
  <c r="A9" i="8"/>
  <c r="N35" i="8"/>
  <c r="P35" i="8" l="1"/>
  <c r="A12" i="8"/>
  <c r="A14" i="8" s="1"/>
  <c r="A15" i="8" l="1"/>
  <c r="A20" i="8" l="1"/>
  <c r="M34" i="7"/>
  <c r="A6" i="7"/>
  <c r="A21" i="8" l="1"/>
  <c r="A27" i="8" s="1"/>
  <c r="A8" i="7"/>
  <c r="A29" i="8" l="1"/>
  <c r="A12" i="7"/>
  <c r="A13" i="7" s="1"/>
  <c r="A14" i="7" l="1"/>
  <c r="A15" i="7" s="1"/>
  <c r="A16" i="7" l="1"/>
  <c r="A17" i="7" l="1"/>
  <c r="A18" i="7" s="1"/>
  <c r="A19" i="7" s="1"/>
  <c r="A20" i="7" s="1"/>
  <c r="A22" i="7" s="1"/>
  <c r="A23" i="7" s="1"/>
  <c r="A25" i="7" s="1"/>
  <c r="A26" i="7" s="1"/>
  <c r="A27" i="7" s="1"/>
  <c r="A28" i="7" s="1"/>
  <c r="A29" i="7" s="1"/>
  <c r="A30" i="7" s="1"/>
  <c r="A31" i="7" s="1"/>
  <c r="A32" i="7" s="1"/>
  <c r="A33" i="7" s="1"/>
  <c r="N28" i="7" l="1"/>
  <c r="N29" i="7"/>
  <c r="N30" i="7"/>
  <c r="N31" i="7"/>
  <c r="N32" i="7"/>
  <c r="N33" i="7"/>
  <c r="P33" i="7" l="1"/>
  <c r="P29" i="7"/>
  <c r="P31" i="7"/>
  <c r="P30" i="7"/>
  <c r="P32" i="7"/>
  <c r="P28" i="7"/>
  <c r="N27" i="7"/>
  <c r="N26" i="7"/>
  <c r="N25" i="7"/>
  <c r="N23" i="7"/>
  <c r="N22" i="7"/>
  <c r="N20" i="7"/>
  <c r="N19" i="7"/>
  <c r="N18" i="7"/>
  <c r="N17" i="7"/>
  <c r="N16" i="7"/>
  <c r="N15" i="7"/>
  <c r="N14" i="7"/>
  <c r="N13" i="7"/>
  <c r="N12" i="7"/>
  <c r="N8" i="7"/>
  <c r="N6" i="7"/>
  <c r="P6" i="7" s="1"/>
  <c r="P14" i="7" l="1"/>
  <c r="P18" i="7"/>
  <c r="P23" i="7"/>
  <c r="P12" i="7"/>
  <c r="P16" i="7"/>
  <c r="P20" i="7"/>
  <c r="P26" i="7"/>
  <c r="P13" i="7"/>
  <c r="P17" i="7"/>
  <c r="P22" i="7"/>
  <c r="P27" i="7"/>
  <c r="P8" i="7"/>
  <c r="P15" i="7"/>
  <c r="P19" i="7"/>
  <c r="P25" i="7"/>
  <c r="N34" i="7"/>
  <c r="P34" i="7" l="1"/>
  <c r="P27" i="4" l="1"/>
  <c r="R27" i="4" s="1"/>
  <c r="P28" i="4"/>
  <c r="R28" i="4" s="1"/>
  <c r="P29" i="4"/>
  <c r="R29" i="4" s="1"/>
  <c r="P30" i="4"/>
  <c r="R30" i="4" s="1"/>
  <c r="P31" i="4"/>
  <c r="R31" i="4" s="1"/>
  <c r="P32" i="4"/>
  <c r="R32" i="4" s="1"/>
  <c r="P33" i="4"/>
  <c r="R33" i="4" s="1"/>
  <c r="P26" i="4"/>
  <c r="R26" i="4" s="1"/>
  <c r="P14" i="4"/>
  <c r="R14" i="4" s="1"/>
  <c r="P15" i="4"/>
  <c r="R15" i="4" s="1"/>
  <c r="P16" i="4"/>
  <c r="R16" i="4" s="1"/>
  <c r="P17" i="4"/>
  <c r="R17" i="4" s="1"/>
  <c r="P18" i="4"/>
  <c r="R18" i="4" s="1"/>
  <c r="P19" i="4"/>
  <c r="R19" i="4" s="1"/>
  <c r="P20" i="4"/>
  <c r="R20" i="4" s="1"/>
  <c r="P21" i="4"/>
  <c r="R21" i="4" s="1"/>
  <c r="P22" i="4"/>
  <c r="R22" i="4" s="1"/>
  <c r="P23" i="4"/>
  <c r="R23" i="4" s="1"/>
  <c r="P24" i="4"/>
  <c r="R24" i="4" s="1"/>
  <c r="P25" i="4"/>
  <c r="R25" i="4" s="1"/>
  <c r="P13" i="4"/>
  <c r="R13" i="4" s="1"/>
  <c r="P7" i="4"/>
  <c r="R7" i="4" s="1"/>
  <c r="P8" i="4"/>
  <c r="R8" i="4" s="1"/>
  <c r="P9" i="4"/>
  <c r="R9" i="4" s="1"/>
  <c r="P10" i="4"/>
  <c r="R10" i="4" s="1"/>
  <c r="P11" i="4"/>
  <c r="R11" i="4" s="1"/>
  <c r="P12" i="4"/>
  <c r="R12" i="4" s="1"/>
  <c r="P6" i="4"/>
  <c r="R6" i="4" s="1"/>
  <c r="R34" i="4" l="1"/>
  <c r="P34" i="4"/>
  <c r="J33" i="4" l="1"/>
  <c r="J26" i="4" l="1"/>
  <c r="J18" i="4" l="1"/>
  <c r="J32" i="4" l="1"/>
  <c r="J27" i="4" l="1"/>
  <c r="I27" i="4"/>
  <c r="I26" i="4"/>
  <c r="J24" i="4"/>
  <c r="J23" i="4"/>
  <c r="J22" i="4"/>
  <c r="J20" i="4"/>
  <c r="J19" i="4"/>
  <c r="J14" i="4"/>
  <c r="J9" i="4"/>
  <c r="J7" i="4"/>
  <c r="J6" i="4"/>
  <c r="J11" i="4" l="1"/>
  <c r="A6" i="4" l="1"/>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I6" i="4"/>
  <c r="I7" i="4"/>
  <c r="I8" i="4"/>
  <c r="I9" i="4"/>
  <c r="I10" i="4"/>
  <c r="I11" i="4"/>
  <c r="I12" i="4"/>
  <c r="I13" i="4"/>
  <c r="I14" i="4"/>
  <c r="I15" i="4"/>
  <c r="I16" i="4"/>
  <c r="I17" i="4"/>
  <c r="I18" i="4"/>
  <c r="I19" i="4"/>
  <c r="I20" i="4"/>
  <c r="I21" i="4"/>
  <c r="I22" i="4"/>
  <c r="I23" i="4"/>
  <c r="I24" i="4"/>
  <c r="I25" i="4"/>
  <c r="I28" i="4"/>
  <c r="I29" i="4"/>
  <c r="I30" i="4"/>
  <c r="I31" i="4"/>
  <c r="I32" i="4"/>
  <c r="I33" i="4"/>
  <c r="O34" i="4" l="1"/>
</calcChain>
</file>

<file path=xl/sharedStrings.xml><?xml version="1.0" encoding="utf-8"?>
<sst xmlns="http://schemas.openxmlformats.org/spreadsheetml/2006/main" count="420" uniqueCount="220">
  <si>
    <t>TT</t>
  </si>
  <si>
    <t>Loại đất</t>
  </si>
  <si>
    <t>LUC</t>
  </si>
  <si>
    <t>Tổng cộng</t>
  </si>
  <si>
    <t>Tổng</t>
  </si>
  <si>
    <t xml:space="preserve">Địa chỉ </t>
  </si>
  <si>
    <t>Xứ đồng</t>
  </si>
  <si>
    <t>Cẩm sơn</t>
  </si>
  <si>
    <t>Giếng sẻ</t>
  </si>
  <si>
    <t>Đồng Trầm</t>
  </si>
  <si>
    <t>Đồng vang</t>
  </si>
  <si>
    <t>Đặng Thị Mợi</t>
  </si>
  <si>
    <t>Đồng dầu</t>
  </si>
  <si>
    <t>Ao len</t>
  </si>
  <si>
    <t>Bà đồ</t>
  </si>
  <si>
    <t>Chăn Nuôi</t>
  </si>
  <si>
    <t>Cửa nghè</t>
  </si>
  <si>
    <t>Đồng bầu</t>
  </si>
  <si>
    <t>Ba quan</t>
  </si>
  <si>
    <t>Dân công</t>
  </si>
  <si>
    <t>Lỗ xá</t>
  </si>
  <si>
    <t>Đồng đìa</t>
  </si>
  <si>
    <t>Đồng giác</t>
  </si>
  <si>
    <t>Khu ách</t>
  </si>
  <si>
    <t>Nguyễn Văn Thứ</t>
  </si>
  <si>
    <t>bà đồ</t>
  </si>
  <si>
    <t>Thông tin thửa đất thu hồi</t>
  </si>
  <si>
    <t>Suất được giao ruộng</t>
  </si>
  <si>
    <t>Số trang, STT</t>
  </si>
  <si>
    <t>Diện tích thu hồi (m²)</t>
  </si>
  <si>
    <t>DT được chia tại thửa</t>
  </si>
  <si>
    <t>ĐỘI</t>
  </si>
  <si>
    <t>Diện tích đã thu hồi (m2)</t>
  </si>
  <si>
    <t>DT được giao theo tiêu chuẩn (m2)</t>
  </si>
  <si>
    <t>TDP Dâu Bùi</t>
  </si>
  <si>
    <t>xóm</t>
  </si>
  <si>
    <t>Tổng diện tích thu hồi (m²)</t>
  </si>
  <si>
    <t>dã thu hồi</t>
  </si>
  <si>
    <t>Tổng DT còn đang sử dụng (m2)</t>
  </si>
  <si>
    <t>Nguyễn Văn Can (đã chết), 
Phạm Thị Minh (đã chết)</t>
  </si>
  <si>
    <t>Nguyễn Văn Khuê (đã chết), 
Vũ Thị Luyện, 
Nguyễn Xuân Khoa, 
Nguyễn Thị Ly, 
Hoàng Thị Dích (đã chết)</t>
  </si>
  <si>
    <t>Nguyễn Thị Nhì, 
Nguyễn Mạnh Trường, 
Nguyễn Thị Thu Hương, 
Nguyễn Văn Trị (đã chết)</t>
  </si>
  <si>
    <t>Nguyễn Văn Lể (đã chết), 
Nguyễn Thị Đàn (đã chết)</t>
  </si>
  <si>
    <t>Vũ Thị Chinh, 
Nguyễn Như Mạnh (đã chết)</t>
  </si>
  <si>
    <t>Nguyễn Bá Chiến, 
Nguyễn Thị Nhung (đã chết), 
Nguyễn Bá Trường, 
Nguyễn Bá Đại</t>
  </si>
  <si>
    <t>Nguyễn Như Toan, 
Đặng Thị Miên (đã chết), 
Nguyễn Thị Ngọc Anh</t>
  </si>
  <si>
    <t>Nguyễn Thị Huê, 
Đào Duy Phượng (đã chết), 
Đào Duy Việt, 
Đào Duy Hòa, 
Đào Thanh Bình</t>
  </si>
  <si>
    <t>Vũ Thị Mai, 
Nguyễn Bá Luân</t>
  </si>
  <si>
    <r>
      <t xml:space="preserve">Nguyễn Bá Ngọ </t>
    </r>
    <r>
      <rPr>
        <sz val="11"/>
        <color rgb="FFFF0000"/>
        <rFont val="Times New Roman"/>
        <family val="1"/>
      </rPr>
      <t>(đã chết</t>
    </r>
    <r>
      <rPr>
        <sz val="11"/>
        <rFont val="Times New Roman"/>
        <family val="1"/>
      </rPr>
      <t xml:space="preserve">), 
Hoàng Thị Ơn </t>
    </r>
    <r>
      <rPr>
        <sz val="11"/>
        <color rgb="FFFF0000"/>
        <rFont val="Times New Roman"/>
        <family val="1"/>
      </rPr>
      <t>(đã chết)</t>
    </r>
    <r>
      <rPr>
        <sz val="11"/>
        <rFont val="Times New Roman"/>
        <family val="1"/>
      </rPr>
      <t>, 
Nguyễn Bá Hưng, 
Nguyễn Bá Hải, 
Nguyễn Bá Tuyên</t>
    </r>
  </si>
  <si>
    <t>Nguyễn Như Quý, 
Nguyễn Thị Quất, 
Nguyễn Như Trực (đã chết), 
Đặng Thị Mai (đã chết), 
Nguyễn Thị Mến, 
Nguyễn Như Minh</t>
  </si>
  <si>
    <t>Nguyễn Như Thắng, 
Nguyễn Thị Huệ</t>
  </si>
  <si>
    <t>Nguyễn Bá Chiêu, 
Nguyễn Thị Bẩy, 
Nguyễn Bá Chuẩn, 
Nguyễn Thị Huệ, 
Đào Thị Thẫm (đã chết)</t>
  </si>
  <si>
    <t>Nguyễn Như Dũng, 
Đào Thị Lưu, 
Nguyễn Thị Duyên, 
Nguyễn Thị Dáng, 
Nguyễn Như Tuấn</t>
  </si>
  <si>
    <t>Nguyễn Như Bẩy,
 Luyện Thị Khu, 
Nguyễn Như Huy, 
Nguyễn Thị Thanh (đã chết)</t>
  </si>
  <si>
    <t>Khúc Xuân Trung, 
Khúc Thị My, 
Khúc Xuân Kiên, 
Khúc Xuân Yên, 
Nguyễn Thị Truật (đã chết)</t>
  </si>
  <si>
    <t>Nguyễn Như Dược (đã chết), 
Vũ Thị An, 
Nguyễn Như Lợi, 
Nguyễn Như Lâm, 
Đào Thị Yên, 
Nguyễn Thị Loan</t>
  </si>
  <si>
    <t>Đặng Quang Quê, 
Đặng Phạm Cẩu (đã chết), 
Chu Thị Thao (đã chết), 
Đặng Thị Thư, 
Hoàng Thị Thúy, 
Đặng Văn Mạnh</t>
  </si>
  <si>
    <t>Nguyễn Khắc Nhị,
Lê Thị Thuận, 
Hoàng Thị Lệ (đã chết)</t>
  </si>
  <si>
    <t>Trịnh Duy Diểu (đã chết), 
Hoàng Thị Phấn, 
Trinh Duy Giáp, 
Trịnh Thị Lan, 
Trịnh Duy Tam, 
Trịnh Duy Tư</t>
  </si>
  <si>
    <t>Trịnh Thị Thảo</t>
  </si>
  <si>
    <t>Đặng Văn Hưng</t>
  </si>
  <si>
    <t xml:space="preserve">Trần Thị Hằng, </t>
  </si>
  <si>
    <t>Đặng Đình Mận</t>
  </si>
  <si>
    <t>Trần Thị Phượng</t>
  </si>
  <si>
    <t xml:space="preserve">Trần Kim Cường, </t>
  </si>
  <si>
    <t xml:space="preserve">Trần Thị Hà, </t>
  </si>
  <si>
    <t xml:space="preserve">Trần Thị Loan, </t>
  </si>
  <si>
    <t>Trần Thị Kim Ngọc</t>
  </si>
  <si>
    <t xml:space="preserve">Trần Thị Sen, </t>
  </si>
  <si>
    <t xml:space="preserve">Trần Thị Thủy, </t>
  </si>
  <si>
    <t xml:space="preserve">Trần Thị Phương, </t>
  </si>
  <si>
    <t xml:space="preserve">Trần Xuân Sơn, </t>
  </si>
  <si>
    <t>Đỗ Thị Nhung</t>
  </si>
  <si>
    <t xml:space="preserve">Đặng Văn Phương, </t>
  </si>
  <si>
    <t>Đặng Thị Hiền</t>
  </si>
  <si>
    <t xml:space="preserve">Đặng Văn Toàn, </t>
  </si>
  <si>
    <t xml:space="preserve">Đặng Đình Liệu, </t>
  </si>
  <si>
    <t>Phạm Tuấn Anh</t>
  </si>
  <si>
    <t xml:space="preserve">Phạm Văn Cải, </t>
  </si>
  <si>
    <t>Nguyễn Đức Việt</t>
  </si>
  <si>
    <t xml:space="preserve">Nguyễn Thị Thanh, </t>
  </si>
  <si>
    <t xml:space="preserve">Nguyễn Thu Thủy, </t>
  </si>
  <si>
    <t>Đỗ Trọng Ánh  (đã chết), 
Khúc Thị Oanh, 
Đào Thị Dung, 
Đỗ Trọng Kiên, 
Đỗ Thị Hương, 
Đỗ Trọng Nguyện</t>
  </si>
  <si>
    <t>đợt</t>
  </si>
  <si>
    <t xml:space="preserve">Đặng Đình Pháo (đã chết), </t>
  </si>
  <si>
    <t>Chu Tuấn Sớ, 
Nguyễn Thị Lơ, 
Đặng Thị Nùn (đã chết), 
Chu Thị Liễu, 
Chu Thị Hương, 
Chu Thị Hằng, 
Chu Thị Nga, 
Chu Thị Nam</t>
  </si>
  <si>
    <t>Số điện thoại</t>
  </si>
  <si>
    <t>Số CC/CCCD</t>
  </si>
  <si>
    <t>033055002143</t>
  </si>
  <si>
    <t>0978757514</t>
  </si>
  <si>
    <t>033062010902</t>
  </si>
  <si>
    <t>0976431193</t>
  </si>
  <si>
    <t>033166008851</t>
  </si>
  <si>
    <t>033188006805</t>
  </si>
  <si>
    <t>033089011340</t>
  </si>
  <si>
    <t xml:space="preserve">033057003163
033158005644
033181006317
033082014297
033186015031
</t>
  </si>
  <si>
    <t>033071012053
033173012295
033192010974</t>
  </si>
  <si>
    <t>0374408806
0373401236
0989326890</t>
  </si>
  <si>
    <t xml:space="preserve">030162012401
033083005756
033187005413
033191010389
</t>
  </si>
  <si>
    <t xml:space="preserve">0377146657
0965122318
</t>
  </si>
  <si>
    <t>033157008650
033080002168
033187008628</t>
  </si>
  <si>
    <t xml:space="preserve">0365937505
</t>
  </si>
  <si>
    <t xml:space="preserve">033163005729
033082001153
033090003428
</t>
  </si>
  <si>
    <t xml:space="preserve">033155002497
</t>
  </si>
  <si>
    <t xml:space="preserve">0343165389
</t>
  </si>
  <si>
    <t xml:space="preserve">
'033150006163
033076006774
033078010625</t>
  </si>
  <si>
    <t>033060013383
033083062444
033081016018
033162010523</t>
  </si>
  <si>
    <t xml:space="preserve">0348896038
0986494023
</t>
  </si>
  <si>
    <t>033078000754</t>
  </si>
  <si>
    <t>0979336603</t>
  </si>
  <si>
    <t>033055007033
033078001850
033081006687
033083003172
033156009153</t>
  </si>
  <si>
    <t xml:space="preserve">0344152036
</t>
  </si>
  <si>
    <r>
      <rPr>
        <sz val="13"/>
        <color rgb="FFFF0000"/>
        <rFont val="Times New Roman"/>
        <family val="1"/>
      </rPr>
      <t>008162004524</t>
    </r>
    <r>
      <rPr>
        <sz val="13"/>
        <color theme="1"/>
        <rFont val="Times New Roman"/>
        <family val="1"/>
      </rPr>
      <t xml:space="preserve">
033187001761
</t>
    </r>
  </si>
  <si>
    <t>0385485751</t>
  </si>
  <si>
    <t xml:space="preserve">033156009331
033083013816
033181003671
</t>
  </si>
  <si>
    <t xml:space="preserve">0356810585
</t>
  </si>
  <si>
    <t>033067002577
033038004910
033168003119
033089003627
033191005746</t>
  </si>
  <si>
    <t xml:space="preserve">0974549970
</t>
  </si>
  <si>
    <t xml:space="preserve">033063000806
033166010754
033090013574
033087001387
</t>
  </si>
  <si>
    <t xml:space="preserve">0378445095
</t>
  </si>
  <si>
    <t xml:space="preserve">033063003640
033163003387
033083015272
033184002290
</t>
  </si>
  <si>
    <t xml:space="preserve">0972214518
</t>
  </si>
  <si>
    <t xml:space="preserve">033151001967
033175014236
033177000657
033080002445
033082008344
</t>
  </si>
  <si>
    <t>0867862268</t>
  </si>
  <si>
    <t>033166003879
033087001319</t>
  </si>
  <si>
    <t xml:space="preserve">0367960309
</t>
  </si>
  <si>
    <t xml:space="preserve">033162002554
</t>
  </si>
  <si>
    <t xml:space="preserve">
0365296399
0975745143
</t>
  </si>
  <si>
    <t>Họ và tên chủ sử dụng đất</t>
  </si>
  <si>
    <t xml:space="preserve">033167007320
</t>
  </si>
  <si>
    <t xml:space="preserve">0386745313
</t>
  </si>
  <si>
    <t>033058009427
033090018101</t>
  </si>
  <si>
    <t>033062012015
033186012264</t>
  </si>
  <si>
    <t xml:space="preserve">0974386145
</t>
  </si>
  <si>
    <t xml:space="preserve">
033154008652
033077002835
033081000834
033083007042
</t>
  </si>
  <si>
    <t xml:space="preserve">0352386108
</t>
  </si>
  <si>
    <t>033170000575
033089016335</t>
  </si>
  <si>
    <t xml:space="preserve">
033064003003</t>
  </si>
  <si>
    <t xml:space="preserve">
0357677968
0974774209</t>
  </si>
  <si>
    <t xml:space="preserve">033055000628
033157010458
</t>
  </si>
  <si>
    <t xml:space="preserve">0962630953
0328003701
</t>
  </si>
  <si>
    <t>033076005503
033178011031</t>
  </si>
  <si>
    <t xml:space="preserve">0358218429
</t>
  </si>
  <si>
    <t xml:space="preserve">033168004278
</t>
  </si>
  <si>
    <t xml:space="preserve">0855887875
</t>
  </si>
  <si>
    <t xml:space="preserve">033066004455
033168004276
</t>
  </si>
  <si>
    <t xml:space="preserve">0325711300
</t>
  </si>
  <si>
    <t xml:space="preserve">033065001474
033167004146
</t>
  </si>
  <si>
    <t xml:space="preserve">033056002564
033162000463
</t>
  </si>
  <si>
    <t xml:space="preserve">033069011511
033172013623
033092010073
</t>
  </si>
  <si>
    <t xml:space="preserve">0915365648
</t>
  </si>
  <si>
    <t xml:space="preserve">033040000648
033145000678
033077013204
</t>
  </si>
  <si>
    <t xml:space="preserve">0989143060
</t>
  </si>
  <si>
    <t>033157010792
033078009092
033179003800</t>
  </si>
  <si>
    <t xml:space="preserve">
0365710827
</t>
  </si>
  <si>
    <t>033158013592
033079001771
033184003674
033180001865</t>
  </si>
  <si>
    <t xml:space="preserve">
0366469627
0962973176</t>
  </si>
  <si>
    <t xml:space="preserve">033049006196
033153008805
</t>
  </si>
  <si>
    <t>033070008586
033173012772
033092011633</t>
  </si>
  <si>
    <t>0383641142
0372146907</t>
  </si>
  <si>
    <t xml:space="preserve">033050001175
033153000484
033076003343
033179003135
</t>
  </si>
  <si>
    <t xml:space="preserve">0393462346
</t>
  </si>
  <si>
    <t xml:space="preserve">033069000480
033171010500
</t>
  </si>
  <si>
    <t xml:space="preserve">
033159004303
033083000487
033086002069</t>
  </si>
  <si>
    <t xml:space="preserve">
0981961406</t>
  </si>
  <si>
    <t>Khúc Xuân Cống, 
Nguyễn Thị Hoa, 
Khúc Xuân Thắng, 
Khúc Thị Thơm,
 Chu Thị Củ (đã chết)</t>
  </si>
  <si>
    <t xml:space="preserve">033063014003
033165009727
033089008769
033191004718
</t>
  </si>
  <si>
    <t>Hoàng Thị Dạn, 
Trần Thị Thắm, 
Trần Thị Thơm</t>
  </si>
  <si>
    <t xml:space="preserve">033153007053
033186000571
</t>
  </si>
  <si>
    <t>0332756742
0868706215</t>
  </si>
  <si>
    <t>Nguyễn Hữu Cửu, 
Nguyễn Thị Phức, 
Nguyễn Hữu Thạo, 
Nguyễn Thị Hiền</t>
  </si>
  <si>
    <t>033060004804
033160004792
033081003856
033186000710</t>
  </si>
  <si>
    <t xml:space="preserve">0384266353
</t>
  </si>
  <si>
    <t>Đào Hữu Huynh, 
Nguyễn Thị Ngân, 
Đào Hữu Hoành, 
Đào Hữu Tĩnh, 
Đào Hữu Dưỡng</t>
  </si>
  <si>
    <t>033063000224
033168000211
033088000318
033092005884</t>
  </si>
  <si>
    <t xml:space="preserve">0367537258
</t>
  </si>
  <si>
    <t>Nguyễn Bá Tuyến (đã chết), Phan Thị Hạnh, 
Nguyễn Thị Hà, 
Nguyễn Bá Hiệp</t>
  </si>
  <si>
    <t xml:space="preserve">
033164002475
033185015568
033086004761</t>
  </si>
  <si>
    <t xml:space="preserve">0359903805
</t>
  </si>
  <si>
    <t>Đào Duy Đại, 
Nguyễn Thị Hậu (đã chết), Đào Duy Quảng, 
Đào Thị Duyên, 
Đào Thị Dáng</t>
  </si>
  <si>
    <t xml:space="preserve">
033062008807
033035003351
033188003915
033190017865
</t>
  </si>
  <si>
    <t xml:space="preserve">
'0396131671
</t>
  </si>
  <si>
    <t>Đào Duy Thiển, 
Nguyễn Thị Gái, 
Đào Duy Lời, 
Vũ Thị Mau, 
Đào Duy Thời, 
Chu Thị Hậu, 
Đào Duy Thủy, 
Nguyễn Thị Suốt, 
Đào Duy Thuận, 
Đào Duy Thịnh</t>
  </si>
  <si>
    <t xml:space="preserve">033044000658
033151001108
033180003560
033084007344
</t>
  </si>
  <si>
    <t>PHỤ LỤC</t>
  </si>
  <si>
    <t>DANH SÁCH THƯỞNG TIẾN ĐỘ KHI NHÀ NƯỚC THU HỒI ĐẤT CỦA CÁC HỘ GIA, ĐÌNH CÁ NHÂN THUỘC TDP LỖ XÁ ĐỂ THỰC HIỆN DỰ ÁN XÂY DỰNG ĐƯỜNG VÀ KÈ TRUNG THỦY NÔNG NHÂN HÒA, KÊNH TRẠM BƠM PHÚ HỮU TỪ TDP LỖ XÁ (PHƯỜNG NHÂN HÒA) ĐẾN TRỤC QUY HOẠCH BẮC NAM (XÃ CẨM XÁ), THỊ XÃ MỸ HÀO TẠI PHƯỜNG MỸ HÀO, TỈNH HƯNG YÊN</t>
  </si>
  <si>
    <t>Số tờ theo trích lục</t>
  </si>
  <si>
    <t>Thửa số theo trích lục</t>
  </si>
  <si>
    <t>Thưởng tiến độ (30.000đ/m2)</t>
  </si>
  <si>
    <t>Đặng Đình Tuấn; 
Đặng Đình Hom (đã chết), 
Đặng Thị Thử (đã chết)</t>
  </si>
  <si>
    <t xml:space="preserve">Đặng Thị Ngần, </t>
  </si>
  <si>
    <t xml:space="preserve">Đặng Văn Thành, </t>
  </si>
  <si>
    <t xml:space="preserve">Đặng Thị Hương, </t>
  </si>
  <si>
    <t xml:space="preserve">Trần Kim Phong, </t>
  </si>
  <si>
    <t>Đặng Thị Tuyết (đã chết), 
Trần Đình Thiện (đã chết), 
Trần Thị Tám</t>
  </si>
  <si>
    <t xml:space="preserve">Vũ Thị Vòng, </t>
  </si>
  <si>
    <t xml:space="preserve">Trần Đình Thu, </t>
  </si>
  <si>
    <t xml:space="preserve">Nguyễn Thị Hậu, </t>
  </si>
  <si>
    <t xml:space="preserve">Nguyễn Đức Luyện, </t>
  </si>
  <si>
    <t>Nguyễn Văn Tuấn, 
Phạm Thị Tuyến, 
Nguyễn Thị Thúy, 
Nguyễn Văn Thắng, 
Hoàng Thị Hà, 
Phạm Thị Hồ (đã chết)</t>
  </si>
  <si>
    <t>Nguyễn Văn Đề, 
Nguyễn Thị Hường, 
Nguyễn Thị Hướng</t>
  </si>
  <si>
    <t>Trần Thị Huyền, 
Nguyễn Văn Hoàng, 
Nguyễn Thị Hùy, 
Nguyễn Thị Hường, 
Nguyễn Văn Huy (đã chết)</t>
  </si>
  <si>
    <t>Lý Thị Hường, 
Lê Minh Tân, 
Lê Trọng Tài, 
Nguyễn Thị Nhắt (đã chết)</t>
  </si>
  <si>
    <t>Nguyễn Văn Quế (đã chết), 
Nguyễn Thị Thao, 
Nguyễn Thị Hồng Trang, 
Nguyễn Thị Thu Quyên, 
Nguyễn Thị Uyên, 
Nguyễn Văn Trưởng</t>
  </si>
  <si>
    <t>Khúc Văn Thế (đã chết), 
Nguyễn Thị Hồng Xuyến, 
Khúc Xuân Thắng, 
Khúc Xuân Thuấn, 
Khúc Thị Thanh Loan</t>
  </si>
  <si>
    <t>Nguyễn Chí Bào, 
Nguyễn Văn Khang, 
Nguyễn Văn Khá, 
Lê Thị Ánh</t>
  </si>
  <si>
    <t>Phạm Văn Thinh, 
Phạm Văn Thung, 
Phạm Văn Lũng, 
Phạm Văn Bằng, 
Khúc Thị Du</t>
  </si>
  <si>
    <t>Bùi Thị Năm, 
Đỗ Thị Hà, 
Đỗ Xuân Tuấn</t>
  </si>
  <si>
    <t>Phạm Văn Trường, 
Phạm Văn Hội, 
Phạm Thị Thủy, 
Phạm Văn Tuấn, 
Phạm Thị Châm</t>
  </si>
  <si>
    <t>Lý Văn Khách, 
Nguyễn Thị Hằng, 
Lý Văn Phúc, 
Lý Văn Biển, 
Lý Thị Diệu</t>
  </si>
  <si>
    <t>Nguyễn Khắc Toàn, 
Phan Thị Thúy, 
Nguyễn Sinh Thái, 
Phan Thị Ngân, 
Nguyễn Khắc Mẫn (đã chết)</t>
  </si>
  <si>
    <t>Trần Thị Hơn, 
Trần Thị Huế, 
Trần Thị Tình, 
Trần Văn Đại, 
Trần Văn Quang, 
Trần Văn Trờ (Chờ) (đã chết), 
Nguyễn Thị Thanh Thủy</t>
  </si>
  <si>
    <t>Nguyễn Thị Lưu, 
Đinh Văn Toản (đã chết), 
Đinh Văn Tuyến</t>
  </si>
  <si>
    <t>Nguyễn Quang Đạt (đã chết), 
Trần Thị Mỹ, 
Nguyễn Viết Khả, 
Nguyễn Thị Hà My</t>
  </si>
  <si>
    <t>Hoàng Thị Tấp, 
Nguyễn Như Hải (đã chết), 
Nguyễn Như Hìu, 
Nguyễn Thị Thương, 
Nguyễn Thị Tâm, 
Nguyễn Thị Thế</t>
  </si>
  <si>
    <t>Đặng Phạm Đãi, 
Lỗ Thị Phương, 
Đặng Phạm Chiêu, 
Vũ Thị Luyến, 
Đặng Thị Thoa, 
Đặng Phạm Chức, 
Đặng Thị Thoan</t>
  </si>
  <si>
    <t>Khúc Xuân Lải, 
Hoàng Thị Lập, 
Khúc Xuân Lượng, 
Đào Thị Tâm, 
Khúc Xuân Dũng (đã chết), 
Khúc Xuân Giao</t>
  </si>
  <si>
    <t>(Kèm theo Thông báo số        /TB-UBND ngày            /11/2026 của UBND phường Mỹ Hào)</t>
  </si>
  <si>
    <t>DANH SÁCH THƯỞNG TIẾN ĐỘ KHI NHÀ NƯỚC THU HỒI ĐẤT CỦA CÁC HỘ GIA ĐÌNH, CÁ NHÂN THUỘC TDP DÂU BÙI ĐỂ THỰC HIỆN DỰ ÁN XÂY DỰNG ĐƯỜNG VÀ KÈ TRUNG THỦY NÔNG NHÂN HÒA, KÊNH TRẠM BƠM PHÚ HỮU TỪ TDP LỖ XÁ (PHƯỜNG NHÂN HÒA) ĐẾN TRỤC QUY HOẠCH BẮC NAM (XÃ CẨM XÁ), THỊ XÃ MỸ HÀO TẠI PHƯỜNG MỸ HÀO, TỈNH HƯNG YÊN</t>
  </si>
  <si>
    <t>DANH SÁCH THƯỞNG TIẾN ĐỘ KHI NHÀ NƯỚC THU HỒI ĐẤT CỦA CÁC HỘ GIA ĐÌNH, CÁ NHÂN THUỘC TDP CẨM SƠN ĐỂ THỰC HIỆN DỰ ÁN XÂY DỰNG ĐƯỜNG VÀ KÈ TRUNG THỦY NÔNG NHÂN HÒA, KÊNH TRẠM BƠM PHÚ HỮU TỪ TDP LỖ XÁ (PHƯỜNG NHÂN HÒA) ĐẾN TRỤC QUY HOẠCH BẮC NAM (XÃ CẨM XÁ), THỊ XÃ MỸ HÀO TẠI PHƯỜNG MỸ HÀO, TỈNH HƯNG YÊN</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</si>
</sst>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0.0"/>
    <numFmt numFmtId="165" formatCode="_(* #,##0_);_(* \(#,##0\);_(* &quot;-&quot;??_);_(@_)"/>
    <numFmt numFmtId="166" formatCode="0.000"/>
    <numFmt numFmtId="167" formatCode="0.0"/>
    <numFmt numFmtId="168" formatCode="_(* #,##0.0_);_(* \(#,##0.0\);_(* &quot;-&quot;??_);_(@_)"/>
  </numFmts>
  <fonts count="17" x14ac:knownFonts="1">
    <font>
      <sz val="11"/>
      <color theme="1"/>
      <name val="Calibri"/>
      <family val="2"/>
      <scheme val="minor"/>
    </font>
    <font>
      <sz val="11"/>
      <name val="Times New Roman"/>
      <family val="1"/>
    </font>
    <font>
      <b/>
      <sz val="11"/>
      <name val="Times New Roman"/>
      <family val="1"/>
    </font>
    <font>
      <sz val="11"/>
      <color theme="1"/>
      <name val="Calibri"/>
      <family val="2"/>
      <scheme val="minor"/>
    </font>
    <font>
      <b/>
      <sz val="11"/>
      <name val="Times New Roman"/>
      <family val="1"/>
    </font>
    <font>
      <sz val="11"/>
      <color theme="1"/>
      <name val="Times New Roman"/>
      <family val="1"/>
    </font>
    <font>
      <b/>
      <sz val="11"/>
      <color theme="1"/>
      <name val="Times New Roman"/>
      <family val="1"/>
    </font>
    <font>
      <sz val="11"/>
      <name val="Times New Roman"/>
      <family val="1"/>
    </font>
    <font>
      <b/>
      <sz val="13"/>
      <name val="Times New Roman"/>
      <family val="1"/>
    </font>
    <font>
      <sz val="13"/>
      <color theme="1"/>
      <name val="Calibri"/>
      <family val="2"/>
      <scheme val="minor"/>
    </font>
    <font>
      <sz val="13"/>
      <color theme="1"/>
      <name val="Times New Roman"/>
      <family val="1"/>
    </font>
    <font>
      <sz val="13"/>
      <name val="Times New Roman"/>
      <family val="1"/>
    </font>
    <font>
      <sz val="13"/>
      <color rgb="FFFF0000"/>
      <name val="Times New Roman"/>
      <family val="1"/>
    </font>
    <font>
      <b/>
      <sz val="13"/>
      <color theme="1"/>
      <name val="Times New Roman"/>
      <family val="1"/>
    </font>
    <font>
      <sz val="11"/>
      <color rgb="FFFF0000"/>
      <name val="Times New Roman"/>
      <family val="1"/>
    </font>
    <font>
      <i/>
      <sz val="12"/>
      <name val="Times New Roman"/>
      <family val="1"/>
    </font>
    <font>
      <i/>
      <sz val="13"/>
      <name val="Times New Roman"/>
      <family val="1"/>
    </font>
  </fonts>
  <fills count="5">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s>
  <borders count="17">
    <border>
      <left/>
      <right/>
      <top/>
      <bottom/>
      <diagonal/>
    </border>
    <border>
      <left style="thin">
        <color rgb="FFD9D9D9"/>
      </left>
      <right style="thin">
        <color rgb="FFD9D9D9"/>
      </right>
      <top style="thin">
        <color rgb="FFD9D9D9"/>
      </top>
      <bottom style="thin">
        <color rgb="FFD9D9D9"/>
      </bottom>
      <diagonal/>
    </border>
    <border>
      <left style="thin">
        <color indexed="64"/>
      </left>
      <right style="thin">
        <color indexed="64"/>
      </right>
      <top style="thin">
        <color indexed="64"/>
      </top>
      <bottom style="thin">
        <color indexed="64"/>
      </bottom>
      <diagonal/>
    </border>
    <border>
      <left style="thin">
        <color rgb="FFD9D9D9"/>
      </left>
      <right style="thin">
        <color rgb="FFD9D9D9"/>
      </right>
      <top style="thin">
        <color rgb="FFD9D9D9"/>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diagonal/>
    </border>
  </borders>
  <cellStyleXfs count="2">
    <xf numFmtId="0" fontId="0" fillId="0" borderId="0"/>
    <xf numFmtId="43" fontId="3" fillId="0" borderId="0" applyFont="0" applyFill="0" applyBorder="0" applyAlignment="0" applyProtection="0"/>
  </cellStyleXfs>
  <cellXfs count="298">
    <xf numFmtId="0" fontId="0" fillId="0" borderId="0" xfId="0"/>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0" fillId="0" borderId="0" xfId="0" applyAlignment="1">
      <alignment horizontal="center"/>
    </xf>
    <xf numFmtId="0" fontId="0" fillId="0" borderId="0" xfId="0" applyFill="1"/>
    <xf numFmtId="0" fontId="5" fillId="0" borderId="2" xfId="0" applyFont="1" applyFill="1" applyBorder="1" applyAlignment="1">
      <alignment horizontal="center" vertical="center"/>
    </xf>
    <xf numFmtId="164" fontId="6" fillId="0" borderId="2" xfId="0" applyNumberFormat="1" applyFont="1" applyBorder="1" applyAlignment="1">
      <alignment horizontal="center" vertical="center"/>
    </xf>
    <xf numFmtId="0" fontId="9" fillId="0" borderId="0" xfId="0" applyFont="1" applyFill="1"/>
    <xf numFmtId="0" fontId="10" fillId="0" borderId="2"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2" xfId="0" applyFont="1" applyFill="1" applyBorder="1" applyAlignment="1">
      <alignment horizontal="left" vertical="center" wrapText="1"/>
    </xf>
    <xf numFmtId="0" fontId="13" fillId="0" borderId="2" xfId="0" applyFont="1" applyFill="1" applyBorder="1" applyAlignment="1">
      <alignment horizontal="center" vertical="center"/>
    </xf>
    <xf numFmtId="0" fontId="9" fillId="0" borderId="0" xfId="0" applyFont="1" applyFill="1" applyAlignment="1">
      <alignment horizontal="center"/>
    </xf>
    <xf numFmtId="0" fontId="9" fillId="0" borderId="0" xfId="0" applyFont="1" applyFill="1" applyAlignment="1">
      <alignment horizontal="left" wrapText="1"/>
    </xf>
    <xf numFmtId="0" fontId="10" fillId="0" borderId="2" xfId="0" applyFont="1" applyFill="1" applyBorder="1" applyAlignment="1">
      <alignment horizontal="left" vertical="center" wrapText="1"/>
    </xf>
    <xf numFmtId="0" fontId="10" fillId="0" borderId="0" xfId="0" applyFont="1" applyFill="1"/>
    <xf numFmtId="3" fontId="1" fillId="0" borderId="2" xfId="0" applyNumberFormat="1" applyFont="1" applyFill="1" applyBorder="1" applyAlignment="1">
      <alignment horizontal="center" vertical="center"/>
    </xf>
    <xf numFmtId="164" fontId="1" fillId="0" borderId="2" xfId="0" applyNumberFormat="1" applyFont="1" applyFill="1" applyBorder="1" applyAlignment="1">
      <alignment horizontal="center" vertical="center"/>
    </xf>
    <xf numFmtId="0" fontId="1" fillId="0" borderId="2" xfId="0" applyFont="1" applyFill="1" applyBorder="1" applyAlignment="1">
      <alignment horizontal="center" vertical="center"/>
    </xf>
    <xf numFmtId="3" fontId="1" fillId="0" borderId="2" xfId="0" applyNumberFormat="1" applyFont="1" applyFill="1" applyBorder="1" applyAlignment="1">
      <alignment horizontal="left" vertical="center" wrapText="1"/>
    </xf>
    <xf numFmtId="3" fontId="7" fillId="0" borderId="2" xfId="0" applyNumberFormat="1" applyFont="1" applyFill="1" applyBorder="1" applyAlignment="1">
      <alignment horizontal="center" vertical="center"/>
    </xf>
    <xf numFmtId="0" fontId="2" fillId="0" borderId="2" xfId="0" applyFont="1" applyBorder="1" applyAlignment="1">
      <alignment horizontal="center" vertical="center" wrapText="1"/>
    </xf>
    <xf numFmtId="3" fontId="5" fillId="0" borderId="2" xfId="0" applyNumberFormat="1" applyFont="1" applyFill="1" applyBorder="1" applyAlignment="1">
      <alignment horizontal="left" vertical="center" wrapText="1"/>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8" fillId="0" borderId="2" xfId="0" applyFont="1" applyFill="1" applyBorder="1" applyAlignment="1">
      <alignment horizontal="center" vertical="center"/>
    </xf>
    <xf numFmtId="0" fontId="11" fillId="0" borderId="6"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9" fillId="0" borderId="2" xfId="0" applyFont="1" applyFill="1" applyBorder="1"/>
    <xf numFmtId="0" fontId="9" fillId="0" borderId="2" xfId="0" applyFont="1" applyFill="1" applyBorder="1" applyAlignment="1">
      <alignment horizontal="center"/>
    </xf>
    <xf numFmtId="0" fontId="9" fillId="0" borderId="2" xfId="0" applyFont="1" applyFill="1" applyBorder="1" applyAlignment="1">
      <alignment horizontal="left" wrapText="1"/>
    </xf>
    <xf numFmtId="0" fontId="9" fillId="0" borderId="0" xfId="0" applyFont="1" applyFill="1" applyBorder="1"/>
    <xf numFmtId="0" fontId="0" fillId="0" borderId="0" xfId="0" applyBorder="1"/>
    <xf numFmtId="165" fontId="1" fillId="0" borderId="2" xfId="1" applyNumberFormat="1" applyFont="1" applyFill="1" applyBorder="1" applyAlignment="1">
      <alignment horizontal="center" vertical="center"/>
    </xf>
    <xf numFmtId="165" fontId="10" fillId="0" borderId="6" xfId="1" applyNumberFormat="1" applyFont="1" applyFill="1" applyBorder="1" applyAlignment="1">
      <alignment horizontal="center" vertical="center"/>
    </xf>
    <xf numFmtId="165" fontId="10" fillId="0" borderId="7" xfId="1" applyNumberFormat="1" applyFont="1" applyFill="1" applyBorder="1" applyAlignment="1">
      <alignment horizontal="center" vertical="center"/>
    </xf>
    <xf numFmtId="0" fontId="8" fillId="3" borderId="2" xfId="0" applyFont="1" applyFill="1" applyBorder="1" applyAlignment="1">
      <alignment horizontal="center" vertical="center" wrapText="1"/>
    </xf>
    <xf numFmtId="0" fontId="10" fillId="3" borderId="2"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6" xfId="0" applyFont="1" applyFill="1" applyBorder="1" applyAlignment="1">
      <alignment horizontal="center" vertical="center"/>
    </xf>
    <xf numFmtId="0" fontId="9" fillId="3" borderId="2" xfId="0" applyFont="1" applyFill="1" applyBorder="1"/>
    <xf numFmtId="0" fontId="9" fillId="3" borderId="0" xfId="0" applyFont="1" applyFill="1"/>
    <xf numFmtId="0" fontId="9" fillId="3" borderId="2" xfId="0" applyFont="1" applyFill="1" applyBorder="1" applyAlignment="1">
      <alignment horizontal="center"/>
    </xf>
    <xf numFmtId="0" fontId="9" fillId="3" borderId="0" xfId="0" applyFont="1" applyFill="1" applyAlignment="1">
      <alignment horizont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0" borderId="14" xfId="0" applyFont="1" applyFill="1" applyBorder="1" applyAlignment="1">
      <alignment horizontal="center" vertical="center"/>
    </xf>
    <xf numFmtId="0" fontId="10" fillId="3" borderId="14" xfId="0" applyFont="1" applyFill="1" applyBorder="1" applyAlignment="1">
      <alignment horizontal="center" vertical="center"/>
    </xf>
    <xf numFmtId="0" fontId="10" fillId="0" borderId="15" xfId="0" applyFont="1" applyFill="1" applyBorder="1" applyAlignment="1">
      <alignment horizontal="center" vertical="center"/>
    </xf>
    <xf numFmtId="0" fontId="10" fillId="3" borderId="15" xfId="0" applyFont="1" applyFill="1" applyBorder="1" applyAlignment="1">
      <alignment horizontal="center" vertical="center"/>
    </xf>
    <xf numFmtId="168" fontId="8" fillId="0" borderId="2" xfId="1" applyNumberFormat="1" applyFont="1" applyFill="1" applyBorder="1" applyAlignment="1">
      <alignment vertical="center" wrapText="1"/>
    </xf>
    <xf numFmtId="168" fontId="10" fillId="0" borderId="2" xfId="1" applyNumberFormat="1" applyFont="1" applyFill="1" applyBorder="1" applyAlignment="1">
      <alignment vertical="center"/>
    </xf>
    <xf numFmtId="168" fontId="11" fillId="0" borderId="2" xfId="1" applyNumberFormat="1" applyFont="1" applyFill="1" applyBorder="1" applyAlignment="1">
      <alignment vertical="center"/>
    </xf>
    <xf numFmtId="168" fontId="9" fillId="0" borderId="0" xfId="1" applyNumberFormat="1" applyFont="1" applyFill="1" applyAlignment="1"/>
    <xf numFmtId="0" fontId="4" fillId="4" borderId="9"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5" fillId="4" borderId="2" xfId="0" applyFont="1" applyFill="1" applyBorder="1" applyAlignment="1">
      <alignment horizontal="center" vertical="center"/>
    </xf>
    <xf numFmtId="0" fontId="0" fillId="4" borderId="0" xfId="0" applyFill="1"/>
    <xf numFmtId="0" fontId="4" fillId="4" borderId="2" xfId="0" applyFont="1" applyFill="1" applyBorder="1" applyAlignment="1">
      <alignment horizontal="center" vertical="center"/>
    </xf>
    <xf numFmtId="3" fontId="1" fillId="4" borderId="2" xfId="0" applyNumberFormat="1" applyFont="1" applyFill="1" applyBorder="1" applyAlignment="1">
      <alignment horizontal="center" vertical="center"/>
    </xf>
    <xf numFmtId="3" fontId="7" fillId="4" borderId="2" xfId="0" applyNumberFormat="1" applyFont="1" applyFill="1" applyBorder="1" applyAlignment="1">
      <alignment horizontal="center" vertical="center"/>
    </xf>
    <xf numFmtId="164" fontId="7" fillId="4" borderId="2" xfId="0" applyNumberFormat="1" applyFont="1" applyFill="1" applyBorder="1" applyAlignment="1">
      <alignment horizontal="center" vertical="center"/>
    </xf>
    <xf numFmtId="164" fontId="1" fillId="4" borderId="2" xfId="0" applyNumberFormat="1" applyFont="1" applyFill="1" applyBorder="1" applyAlignment="1">
      <alignment horizontal="center" vertical="center"/>
    </xf>
    <xf numFmtId="0" fontId="5" fillId="4" borderId="5" xfId="0" applyFont="1" applyFill="1" applyBorder="1" applyAlignment="1">
      <alignment horizontal="center" vertical="center"/>
    </xf>
    <xf numFmtId="0" fontId="0" fillId="4" borderId="0" xfId="0" applyFill="1" applyAlignment="1">
      <alignment horizontal="center"/>
    </xf>
    <xf numFmtId="168" fontId="8" fillId="0" borderId="2" xfId="1" applyNumberFormat="1" applyFont="1" applyFill="1" applyBorder="1" applyAlignment="1">
      <alignment horizontal="center" vertical="center" wrapText="1"/>
    </xf>
    <xf numFmtId="168" fontId="10" fillId="0" borderId="2" xfId="1" applyNumberFormat="1" applyFont="1" applyFill="1" applyBorder="1" applyAlignment="1">
      <alignment horizontal="center" vertical="center"/>
    </xf>
    <xf numFmtId="168" fontId="11" fillId="0" borderId="2" xfId="1" applyNumberFormat="1" applyFont="1" applyFill="1" applyBorder="1" applyAlignment="1">
      <alignment horizontal="center" vertical="center"/>
    </xf>
    <xf numFmtId="168" fontId="10" fillId="0" borderId="14" xfId="1" applyNumberFormat="1" applyFont="1" applyFill="1" applyBorder="1" applyAlignment="1">
      <alignment horizontal="center" vertical="center"/>
    </xf>
    <xf numFmtId="168" fontId="10" fillId="0" borderId="15" xfId="1" applyNumberFormat="1" applyFont="1" applyFill="1" applyBorder="1" applyAlignment="1">
      <alignment horizontal="center" vertical="center"/>
    </xf>
    <xf numFmtId="168" fontId="9" fillId="0" borderId="0" xfId="1" applyNumberFormat="1" applyFont="1" applyFill="1" applyAlignment="1">
      <alignment horizontal="center"/>
    </xf>
    <xf numFmtId="0" fontId="10" fillId="0" borderId="0" xfId="0" applyFont="1" applyFill="1" applyAlignment="1">
      <alignment horizontal="center"/>
    </xf>
    <xf numFmtId="0" fontId="10" fillId="0" borderId="0" xfId="0" applyFont="1" applyFill="1" applyAlignment="1">
      <alignment horizontal="center" vertical="center"/>
    </xf>
    <xf numFmtId="168" fontId="13" fillId="0" borderId="2" xfId="1" applyNumberFormat="1" applyFont="1" applyFill="1" applyBorder="1" applyAlignment="1">
      <alignment horizontal="center" vertical="center"/>
    </xf>
    <xf numFmtId="165" fontId="13" fillId="0" borderId="2" xfId="1" applyNumberFormat="1" applyFont="1" applyFill="1" applyBorder="1" applyAlignment="1">
      <alignment horizontal="center" vertical="center"/>
    </xf>
    <xf numFmtId="165" fontId="6" fillId="0" borderId="2" xfId="1" applyNumberFormat="1" applyFont="1" applyBorder="1" applyAlignment="1">
      <alignment horizontal="center" vertical="center"/>
    </xf>
    <xf numFmtId="0" fontId="10" fillId="0" borderId="0" xfId="0" applyFont="1" applyBorder="1"/>
    <xf numFmtId="0" fontId="8" fillId="0" borderId="6" xfId="0" applyFont="1" applyBorder="1" applyAlignment="1">
      <alignment vertical="center"/>
    </xf>
    <xf numFmtId="0" fontId="8" fillId="3" borderId="6" xfId="0" applyFont="1" applyFill="1" applyBorder="1" applyAlignment="1">
      <alignment vertical="center"/>
    </xf>
    <xf numFmtId="0" fontId="8" fillId="3" borderId="6" xfId="0" applyFont="1" applyFill="1" applyBorder="1" applyAlignment="1">
      <alignment vertical="center" wrapText="1"/>
    </xf>
    <xf numFmtId="0" fontId="10" fillId="0" borderId="0" xfId="0" applyFont="1"/>
    <xf numFmtId="0" fontId="8" fillId="0" borderId="9" xfId="0" applyFont="1" applyBorder="1" applyAlignment="1">
      <alignment vertical="center"/>
    </xf>
    <xf numFmtId="0" fontId="8" fillId="3" borderId="9" xfId="0" applyFont="1" applyFill="1" applyBorder="1" applyAlignment="1">
      <alignment vertical="center"/>
    </xf>
    <xf numFmtId="0" fontId="8" fillId="3" borderId="9" xfId="0" applyFont="1" applyFill="1" applyBorder="1" applyAlignment="1">
      <alignment vertical="center" wrapText="1"/>
    </xf>
    <xf numFmtId="0" fontId="8" fillId="3" borderId="2"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2" xfId="0" applyFont="1" applyFill="1" applyBorder="1" applyAlignment="1">
      <alignment horizontal="left" vertical="center" wrapText="1"/>
    </xf>
    <xf numFmtId="43" fontId="10" fillId="3" borderId="2" xfId="1" applyFont="1" applyFill="1" applyBorder="1" applyAlignment="1">
      <alignment horizontal="center" vertical="center"/>
    </xf>
    <xf numFmtId="167" fontId="10" fillId="3" borderId="2" xfId="1" applyNumberFormat="1" applyFont="1" applyFill="1" applyBorder="1" applyAlignment="1">
      <alignment horizontal="center" vertical="center"/>
    </xf>
    <xf numFmtId="165" fontId="10" fillId="2" borderId="2" xfId="1" applyNumberFormat="1" applyFont="1" applyFill="1" applyBorder="1" applyAlignment="1">
      <alignment horizontal="center" vertical="center"/>
    </xf>
    <xf numFmtId="0" fontId="10" fillId="2" borderId="0" xfId="0" applyFont="1" applyFill="1"/>
    <xf numFmtId="166" fontId="10" fillId="3" borderId="2" xfId="1" applyNumberFormat="1" applyFont="1" applyFill="1" applyBorder="1" applyAlignment="1">
      <alignment horizontal="center" vertical="center"/>
    </xf>
    <xf numFmtId="0" fontId="10" fillId="2" borderId="2" xfId="0" applyFont="1" applyFill="1" applyBorder="1" applyAlignment="1">
      <alignment horizontal="left" vertical="center"/>
    </xf>
    <xf numFmtId="167" fontId="10" fillId="3" borderId="6" xfId="1" applyNumberFormat="1" applyFont="1" applyFill="1" applyBorder="1" applyAlignment="1">
      <alignment horizontal="center" vertical="center"/>
    </xf>
    <xf numFmtId="0" fontId="10" fillId="2" borderId="6" xfId="0" applyFont="1" applyFill="1" applyBorder="1" applyAlignment="1">
      <alignment horizontal="center" vertical="center"/>
    </xf>
    <xf numFmtId="165" fontId="10" fillId="2" borderId="6" xfId="1" applyNumberFormat="1" applyFont="1" applyFill="1" applyBorder="1" applyAlignment="1">
      <alignment horizontal="center" vertical="center"/>
    </xf>
    <xf numFmtId="167" fontId="10" fillId="3" borderId="7" xfId="1" applyNumberFormat="1" applyFont="1" applyFill="1" applyBorder="1" applyAlignment="1">
      <alignment horizontal="center" vertical="center"/>
    </xf>
    <xf numFmtId="0" fontId="10" fillId="2" borderId="7" xfId="0" applyFont="1" applyFill="1" applyBorder="1" applyAlignment="1">
      <alignment horizontal="center" vertical="center"/>
    </xf>
    <xf numFmtId="165" fontId="10" fillId="2" borderId="7" xfId="1" applyNumberFormat="1" applyFont="1" applyFill="1" applyBorder="1" applyAlignment="1">
      <alignment horizontal="center" vertical="center"/>
    </xf>
    <xf numFmtId="0" fontId="10" fillId="3" borderId="9" xfId="0" applyFont="1" applyFill="1" applyBorder="1" applyAlignment="1">
      <alignment horizontal="center" vertical="center"/>
    </xf>
    <xf numFmtId="167" fontId="10" fillId="3" borderId="9" xfId="1" applyNumberFormat="1" applyFont="1" applyFill="1" applyBorder="1" applyAlignment="1">
      <alignment horizontal="center" vertical="center"/>
    </xf>
    <xf numFmtId="0" fontId="10" fillId="2" borderId="9" xfId="0" applyFont="1" applyFill="1" applyBorder="1" applyAlignment="1">
      <alignment horizontal="center" vertical="center"/>
    </xf>
    <xf numFmtId="0" fontId="10" fillId="0" borderId="9" xfId="0" applyFont="1" applyFill="1" applyBorder="1" applyAlignment="1">
      <alignment horizontal="center" vertical="center"/>
    </xf>
    <xf numFmtId="165" fontId="10" fillId="2" borderId="9" xfId="1" applyNumberFormat="1" applyFont="1" applyFill="1" applyBorder="1" applyAlignment="1">
      <alignment horizontal="center" vertical="center"/>
    </xf>
    <xf numFmtId="0" fontId="10" fillId="3" borderId="0" xfId="0" applyFont="1" applyFill="1" applyBorder="1" applyAlignment="1">
      <alignment horizontal="center" vertical="center"/>
    </xf>
    <xf numFmtId="43" fontId="10" fillId="3" borderId="0" xfId="1" applyFont="1" applyFill="1" applyBorder="1" applyAlignment="1">
      <alignment horizontal="center" vertical="center"/>
    </xf>
    <xf numFmtId="167" fontId="10" fillId="3" borderId="0" xfId="1" applyNumberFormat="1" applyFont="1" applyFill="1" applyBorder="1" applyAlignment="1">
      <alignment horizontal="center" vertical="center"/>
    </xf>
    <xf numFmtId="0" fontId="10" fillId="0" borderId="1" xfId="0" applyFont="1" applyBorder="1" applyAlignment="1">
      <alignment horizontal="center" vertical="center"/>
    </xf>
    <xf numFmtId="0" fontId="10" fillId="3" borderId="1" xfId="0" applyFont="1" applyFill="1" applyBorder="1" applyAlignment="1">
      <alignment horizontal="center" vertical="center"/>
    </xf>
    <xf numFmtId="3" fontId="11" fillId="0" borderId="1" xfId="0" applyNumberFormat="1" applyFont="1" applyBorder="1" applyAlignment="1">
      <alignment horizontal="left" vertical="center"/>
    </xf>
    <xf numFmtId="3" fontId="11" fillId="3" borderId="1" xfId="0" applyNumberFormat="1" applyFont="1" applyFill="1" applyBorder="1" applyAlignment="1">
      <alignment horizontal="center" vertical="center"/>
    </xf>
    <xf numFmtId="43" fontId="11" fillId="3" borderId="1" xfId="1" applyFont="1" applyFill="1" applyBorder="1" applyAlignment="1">
      <alignment horizontal="center" vertical="center"/>
    </xf>
    <xf numFmtId="167" fontId="11" fillId="3" borderId="1" xfId="1" applyNumberFormat="1" applyFont="1" applyFill="1" applyBorder="1" applyAlignment="1">
      <alignment horizontal="center" vertical="center"/>
    </xf>
    <xf numFmtId="3" fontId="11" fillId="0" borderId="1" xfId="0" applyNumberFormat="1" applyFont="1" applyBorder="1" applyAlignment="1">
      <alignment horizontal="center" vertical="center"/>
    </xf>
    <xf numFmtId="164" fontId="11" fillId="0" borderId="1" xfId="0" applyNumberFormat="1" applyFont="1" applyFill="1" applyBorder="1" applyAlignment="1">
      <alignment horizontal="center" vertical="center"/>
    </xf>
    <xf numFmtId="0" fontId="11" fillId="0" borderId="1" xfId="0" applyFont="1" applyBorder="1" applyAlignment="1">
      <alignment horizontal="center" vertical="center"/>
    </xf>
    <xf numFmtId="0" fontId="10" fillId="0" borderId="0" xfId="0" applyFont="1" applyAlignment="1">
      <alignment horizontal="center" vertical="center"/>
    </xf>
    <xf numFmtId="0" fontId="10" fillId="3" borderId="0" xfId="0" applyFont="1" applyFill="1" applyAlignment="1">
      <alignment horizontal="center" vertical="center"/>
    </xf>
    <xf numFmtId="0" fontId="10" fillId="3" borderId="3" xfId="0" applyFont="1" applyFill="1" applyBorder="1" applyAlignment="1">
      <alignment horizontal="center" vertical="center"/>
    </xf>
    <xf numFmtId="3" fontId="11" fillId="0" borderId="3" xfId="0" applyNumberFormat="1" applyFont="1" applyBorder="1" applyAlignment="1">
      <alignment horizontal="left" vertical="center"/>
    </xf>
    <xf numFmtId="3" fontId="11" fillId="3" borderId="3" xfId="0" applyNumberFormat="1" applyFont="1" applyFill="1" applyBorder="1" applyAlignment="1">
      <alignment horizontal="center" vertical="center"/>
    </xf>
    <xf numFmtId="43" fontId="11" fillId="3" borderId="3" xfId="1" applyFont="1" applyFill="1" applyBorder="1" applyAlignment="1">
      <alignment horizontal="center" vertical="center"/>
    </xf>
    <xf numFmtId="167" fontId="11" fillId="3" borderId="3" xfId="1" applyNumberFormat="1" applyFont="1" applyFill="1" applyBorder="1" applyAlignment="1">
      <alignment horizontal="center" vertical="center"/>
    </xf>
    <xf numFmtId="3" fontId="11" fillId="0" borderId="3" xfId="0" applyNumberFormat="1" applyFont="1" applyBorder="1" applyAlignment="1">
      <alignment horizontal="center" vertical="center"/>
    </xf>
    <xf numFmtId="164" fontId="11" fillId="0" borderId="3" xfId="0" applyNumberFormat="1" applyFont="1" applyFill="1" applyBorder="1" applyAlignment="1">
      <alignment horizontal="center" vertical="center"/>
    </xf>
    <xf numFmtId="0" fontId="11" fillId="0" borderId="3" xfId="0" applyFont="1" applyBorder="1" applyAlignment="1">
      <alignment horizontal="center" vertical="center"/>
    </xf>
    <xf numFmtId="3" fontId="11" fillId="0" borderId="0" xfId="0" applyNumberFormat="1" applyFont="1" applyBorder="1" applyAlignment="1">
      <alignment horizontal="left" vertical="center"/>
    </xf>
    <xf numFmtId="3" fontId="11" fillId="3" borderId="0" xfId="0" applyNumberFormat="1" applyFont="1" applyFill="1" applyBorder="1" applyAlignment="1">
      <alignment horizontal="center" vertical="center"/>
    </xf>
    <xf numFmtId="43" fontId="11" fillId="3" borderId="0" xfId="1" applyFont="1" applyFill="1" applyBorder="1" applyAlignment="1">
      <alignment horizontal="center" vertical="center"/>
    </xf>
    <xf numFmtId="167" fontId="11" fillId="3" borderId="0" xfId="1" applyNumberFormat="1" applyFont="1" applyFill="1" applyBorder="1" applyAlignment="1">
      <alignment horizontal="center" vertical="center"/>
    </xf>
    <xf numFmtId="3" fontId="11" fillId="0" borderId="0" xfId="0" applyNumberFormat="1" applyFont="1" applyBorder="1" applyAlignment="1">
      <alignment horizontal="center" vertical="center"/>
    </xf>
    <xf numFmtId="164" fontId="11" fillId="0" borderId="0" xfId="0" applyNumberFormat="1" applyFont="1" applyFill="1" applyBorder="1" applyAlignment="1">
      <alignment horizontal="center" vertical="center"/>
    </xf>
    <xf numFmtId="0" fontId="11" fillId="0" borderId="0" xfId="0" applyFont="1" applyBorder="1" applyAlignment="1">
      <alignment horizontal="center" vertical="center"/>
    </xf>
    <xf numFmtId="0" fontId="11" fillId="0" borderId="0" xfId="0" applyFont="1" applyBorder="1" applyAlignment="1">
      <alignment horizontal="left" vertical="center"/>
    </xf>
    <xf numFmtId="0" fontId="11" fillId="3" borderId="0"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0" xfId="0" applyFont="1" applyAlignment="1">
      <alignment horizontal="left" vertical="center"/>
    </xf>
    <xf numFmtId="0" fontId="11" fillId="3" borderId="0" xfId="0" applyFont="1" applyFill="1" applyAlignment="1">
      <alignment horizontal="center" vertical="center"/>
    </xf>
    <xf numFmtId="43" fontId="11" fillId="3" borderId="0" xfId="1" applyFont="1" applyFill="1" applyAlignment="1">
      <alignment horizontal="center" vertical="center"/>
    </xf>
    <xf numFmtId="167" fontId="11" fillId="3" borderId="0" xfId="1" applyNumberFormat="1" applyFont="1" applyFill="1" applyAlignment="1">
      <alignment horizontal="center" vertical="center"/>
    </xf>
    <xf numFmtId="0" fontId="11" fillId="0" borderId="0" xfId="0" applyFont="1" applyAlignment="1">
      <alignment horizontal="center" vertical="center"/>
    </xf>
    <xf numFmtId="0" fontId="11" fillId="0" borderId="0" xfId="0" applyFont="1" applyFill="1" applyAlignment="1">
      <alignment horizontal="center" vertical="center"/>
    </xf>
    <xf numFmtId="0" fontId="10" fillId="0" borderId="0" xfId="0" applyFont="1" applyAlignment="1">
      <alignment horizontal="left" vertical="center"/>
    </xf>
    <xf numFmtId="43" fontId="10" fillId="3" borderId="0" xfId="1" applyFont="1" applyFill="1" applyAlignment="1">
      <alignment horizontal="center" vertical="center"/>
    </xf>
    <xf numFmtId="167" fontId="10" fillId="3" borderId="0" xfId="1" applyNumberFormat="1" applyFont="1" applyFill="1" applyAlignment="1">
      <alignment horizontal="center" vertical="center"/>
    </xf>
    <xf numFmtId="0" fontId="10" fillId="0" borderId="1" xfId="0" applyFont="1" applyFill="1" applyBorder="1" applyAlignment="1">
      <alignment horizontal="center" vertical="center"/>
    </xf>
    <xf numFmtId="0" fontId="10" fillId="0" borderId="0" xfId="0" applyFont="1" applyFill="1" applyAlignment="1">
      <alignment horizontal="left" vertical="center"/>
    </xf>
    <xf numFmtId="0" fontId="11" fillId="0" borderId="1" xfId="0" applyFont="1" applyFill="1" applyBorder="1" applyAlignment="1">
      <alignment horizontal="center" vertical="center"/>
    </xf>
    <xf numFmtId="0" fontId="11" fillId="0" borderId="0" xfId="0" applyFont="1" applyFill="1" applyAlignment="1">
      <alignment horizontal="left" vertical="center"/>
    </xf>
    <xf numFmtId="0" fontId="10"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Fill="1" applyBorder="1" applyAlignment="1">
      <alignment horizontal="center" vertical="center"/>
    </xf>
    <xf numFmtId="0" fontId="13" fillId="0" borderId="0" xfId="0" applyFont="1" applyFill="1" applyAlignment="1">
      <alignment horizontal="center" vertical="center"/>
    </xf>
    <xf numFmtId="0" fontId="10" fillId="3" borderId="0" xfId="0" applyFont="1" applyFill="1"/>
    <xf numFmtId="0" fontId="10" fillId="0" borderId="0" xfId="0" applyFont="1" applyAlignment="1">
      <alignment horizontal="left"/>
    </xf>
    <xf numFmtId="0" fontId="10" fillId="3" borderId="0" xfId="0" applyFont="1" applyFill="1" applyAlignment="1">
      <alignment horizontal="center"/>
    </xf>
    <xf numFmtId="43" fontId="10" fillId="3" borderId="0" xfId="1" applyFont="1" applyFill="1" applyAlignment="1">
      <alignment horizontal="center"/>
    </xf>
    <xf numFmtId="167" fontId="10" fillId="3" borderId="0" xfId="1" applyNumberFormat="1" applyFont="1" applyFill="1" applyAlignment="1">
      <alignment horizontal="center"/>
    </xf>
    <xf numFmtId="0" fontId="13" fillId="0" borderId="0" xfId="0" applyFont="1" applyFill="1" applyAlignment="1">
      <alignment horizontal="center"/>
    </xf>
    <xf numFmtId="0" fontId="10" fillId="2" borderId="6" xfId="0" applyFont="1" applyFill="1" applyBorder="1" applyAlignment="1">
      <alignment horizontal="left" vertical="center" wrapText="1"/>
    </xf>
    <xf numFmtId="43" fontId="10" fillId="3" borderId="6" xfId="1" applyFont="1" applyFill="1" applyBorder="1" applyAlignment="1">
      <alignment horizontal="center" vertical="center"/>
    </xf>
    <xf numFmtId="0" fontId="10" fillId="2" borderId="9" xfId="0" applyFont="1" applyFill="1" applyBorder="1" applyAlignment="1">
      <alignment horizontal="left" vertical="center" wrapText="1"/>
    </xf>
    <xf numFmtId="43" fontId="10" fillId="3" borderId="9" xfId="1" applyFont="1" applyFill="1" applyBorder="1" applyAlignment="1">
      <alignment horizontal="center" vertical="center"/>
    </xf>
    <xf numFmtId="0" fontId="10" fillId="2" borderId="7" xfId="0" applyFont="1" applyFill="1" applyBorder="1" applyAlignment="1">
      <alignment horizontal="left" vertical="center" wrapText="1"/>
    </xf>
    <xf numFmtId="43" fontId="10" fillId="3" borderId="7" xfId="1" applyFont="1" applyFill="1" applyBorder="1" applyAlignment="1">
      <alignment horizontal="center" vertical="center"/>
    </xf>
    <xf numFmtId="0" fontId="10" fillId="2" borderId="6" xfId="0" applyFont="1" applyFill="1" applyBorder="1" applyAlignment="1">
      <alignment vertical="center" wrapText="1"/>
    </xf>
    <xf numFmtId="0" fontId="10" fillId="2" borderId="9" xfId="0" applyFont="1" applyFill="1" applyBorder="1" applyAlignment="1">
      <alignment vertical="center" wrapText="1"/>
    </xf>
    <xf numFmtId="0" fontId="10" fillId="2" borderId="7" xfId="0" applyFont="1" applyFill="1" applyBorder="1" applyAlignment="1">
      <alignment vertical="center" wrapText="1"/>
    </xf>
    <xf numFmtId="0" fontId="10" fillId="3" borderId="8" xfId="0" applyFont="1" applyFill="1" applyBorder="1" applyAlignment="1">
      <alignment horizontal="center" vertical="center"/>
    </xf>
    <xf numFmtId="0" fontId="10" fillId="2" borderId="16" xfId="0" applyFont="1" applyFill="1" applyBorder="1" applyAlignment="1">
      <alignment horizontal="left" vertical="center" wrapText="1"/>
    </xf>
    <xf numFmtId="0" fontId="10" fillId="2" borderId="12" xfId="0" applyFont="1" applyFill="1" applyBorder="1" applyAlignment="1">
      <alignment horizontal="left" vertical="center" wrapText="1"/>
    </xf>
    <xf numFmtId="168" fontId="10" fillId="0" borderId="6" xfId="1" applyNumberFormat="1" applyFont="1" applyFill="1" applyBorder="1" applyAlignment="1">
      <alignment horizontal="center" vertical="center"/>
    </xf>
    <xf numFmtId="168" fontId="10" fillId="0" borderId="6" xfId="1" applyNumberFormat="1" applyFont="1" applyFill="1" applyBorder="1" applyAlignment="1">
      <alignment vertical="center"/>
    </xf>
    <xf numFmtId="168" fontId="10" fillId="0" borderId="7" xfId="1" applyNumberFormat="1" applyFont="1" applyFill="1" applyBorder="1" applyAlignment="1">
      <alignment horizontal="center" vertical="center"/>
    </xf>
    <xf numFmtId="168" fontId="10" fillId="0" borderId="7" xfId="1" applyNumberFormat="1" applyFont="1" applyFill="1" applyBorder="1" applyAlignment="1">
      <alignment vertical="center"/>
    </xf>
    <xf numFmtId="0" fontId="10" fillId="0" borderId="9" xfId="0" applyFont="1" applyFill="1" applyBorder="1" applyAlignment="1">
      <alignment horizontal="center" vertical="center"/>
    </xf>
    <xf numFmtId="0" fontId="11" fillId="0" borderId="9" xfId="0" applyFont="1" applyFill="1" applyBorder="1" applyAlignment="1">
      <alignment horizontal="center" vertical="center"/>
    </xf>
    <xf numFmtId="0" fontId="11" fillId="3" borderId="9" xfId="0" applyFont="1" applyFill="1" applyBorder="1" applyAlignment="1">
      <alignment horizontal="center" vertical="center"/>
    </xf>
    <xf numFmtId="168" fontId="11" fillId="0" borderId="9" xfId="1" applyNumberFormat="1" applyFont="1" applyFill="1" applyBorder="1" applyAlignment="1">
      <alignment horizontal="center" vertical="center"/>
    </xf>
    <xf numFmtId="165" fontId="10" fillId="0" borderId="9" xfId="1" applyNumberFormat="1" applyFont="1" applyFill="1" applyBorder="1" applyAlignment="1">
      <alignment horizontal="center" vertical="center"/>
    </xf>
    <xf numFmtId="0" fontId="11" fillId="3" borderId="7" xfId="0" applyFont="1" applyFill="1" applyBorder="1" applyAlignment="1">
      <alignment horizontal="center" vertical="center"/>
    </xf>
    <xf numFmtId="168" fontId="11" fillId="0" borderId="7" xfId="1" applyNumberFormat="1" applyFont="1" applyFill="1" applyBorder="1" applyAlignment="1">
      <alignment horizontal="center" vertical="center"/>
    </xf>
    <xf numFmtId="168" fontId="11" fillId="0" borderId="7" xfId="1" applyNumberFormat="1" applyFont="1" applyFill="1" applyBorder="1" applyAlignment="1">
      <alignment vertical="center"/>
    </xf>
    <xf numFmtId="168" fontId="11" fillId="0" borderId="6" xfId="1" applyNumberFormat="1" applyFont="1" applyFill="1" applyBorder="1" applyAlignment="1">
      <alignment horizontal="center" vertical="center"/>
    </xf>
    <xf numFmtId="168" fontId="11" fillId="0" borderId="6" xfId="1" applyNumberFormat="1" applyFont="1" applyFill="1" applyBorder="1" applyAlignment="1">
      <alignment vertical="center"/>
    </xf>
    <xf numFmtId="0" fontId="11" fillId="0" borderId="9" xfId="0" applyFont="1" applyFill="1" applyBorder="1" applyAlignment="1">
      <alignment horizontal="left" vertical="center" wrapText="1"/>
    </xf>
    <xf numFmtId="168" fontId="11" fillId="0" borderId="9" xfId="1" applyNumberFormat="1" applyFont="1" applyFill="1" applyBorder="1" applyAlignment="1">
      <alignment vertical="center"/>
    </xf>
    <xf numFmtId="0" fontId="8" fillId="3" borderId="6" xfId="0" applyFont="1" applyFill="1" applyBorder="1" applyAlignment="1">
      <alignment horizontal="center" vertical="center" wrapText="1"/>
    </xf>
    <xf numFmtId="0" fontId="10" fillId="3" borderId="6"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7" xfId="0" applyFont="1" applyFill="1" applyBorder="1" applyAlignment="1">
      <alignment horizontal="center" vertical="center"/>
    </xf>
    <xf numFmtId="0" fontId="8" fillId="3"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8" fillId="0" borderId="2" xfId="0" applyFont="1" applyBorder="1" applyAlignment="1">
      <alignment horizontal="center"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2" fillId="0" borderId="2" xfId="0" applyFont="1" applyBorder="1" applyAlignment="1">
      <alignment horizontal="center" vertical="center" wrapText="1"/>
    </xf>
    <xf numFmtId="0" fontId="10" fillId="0" borderId="0" xfId="0" quotePrefix="1" applyFont="1" applyAlignment="1">
      <alignment horizontal="left" vertical="center"/>
    </xf>
    <xf numFmtId="0" fontId="10" fillId="0" borderId="6" xfId="0" quotePrefix="1" applyFont="1" applyBorder="1" applyAlignment="1">
      <alignment horizontal="left" vertical="center" wrapText="1"/>
    </xf>
    <xf numFmtId="0" fontId="13"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7" xfId="0" quotePrefix="1" applyFont="1" applyBorder="1" applyAlignment="1">
      <alignment horizontal="left" vertical="center" wrapText="1"/>
    </xf>
    <xf numFmtId="0" fontId="11" fillId="0" borderId="6" xfId="0" quotePrefix="1" applyFont="1" applyBorder="1" applyAlignment="1">
      <alignment horizontal="left" vertical="center" wrapText="1"/>
    </xf>
    <xf numFmtId="0" fontId="11" fillId="0" borderId="9" xfId="0" quotePrefix="1" applyFont="1" applyBorder="1" applyAlignment="1">
      <alignment horizontal="left" vertical="center" wrapText="1"/>
    </xf>
    <xf numFmtId="0" fontId="11" fillId="0" borderId="9" xfId="0" applyFont="1" applyBorder="1" applyAlignment="1">
      <alignment horizontal="left" vertical="center" wrapText="1"/>
    </xf>
    <xf numFmtId="0" fontId="11" fillId="0" borderId="7" xfId="0" quotePrefix="1" applyFont="1" applyBorder="1" applyAlignment="1">
      <alignment horizontal="left" vertical="center" wrapText="1"/>
    </xf>
    <xf numFmtId="0" fontId="11" fillId="0" borderId="7" xfId="0" applyFont="1" applyBorder="1" applyAlignment="1">
      <alignment horizontal="left" vertical="center" wrapText="1"/>
    </xf>
    <xf numFmtId="0" fontId="11"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quotePrefix="1" applyFont="1" applyFill="1" applyBorder="1" applyAlignment="1">
      <alignment horizontal="center" vertical="center" wrapText="1"/>
    </xf>
    <xf numFmtId="0" fontId="11" fillId="0" borderId="2" xfId="0" quotePrefix="1" applyFont="1" applyBorder="1" applyAlignment="1">
      <alignment horizontal="left" vertical="center" wrapText="1"/>
    </xf>
    <xf numFmtId="0" fontId="10" fillId="0" borderId="2" xfId="0" quotePrefix="1" applyFont="1" applyFill="1" applyBorder="1" applyAlignment="1">
      <alignment horizontal="center" vertical="center"/>
    </xf>
    <xf numFmtId="0" fontId="5" fillId="0" borderId="5" xfId="0" applyFont="1" applyFill="1" applyBorder="1" applyAlignment="1">
      <alignment horizontal="center" vertical="center"/>
    </xf>
    <xf numFmtId="0" fontId="0" fillId="0" borderId="0" xfId="0" applyFill="1" applyAlignment="1">
      <alignment horizontal="center"/>
    </xf>
    <xf numFmtId="3" fontId="1" fillId="0" borderId="2" xfId="0" applyNumberFormat="1" applyFont="1" applyBorder="1" applyAlignment="1">
      <alignment horizontal="left" vertical="center" wrapText="1"/>
    </xf>
    <xf numFmtId="3" fontId="1" fillId="0" borderId="2" xfId="0" quotePrefix="1" applyNumberFormat="1" applyFont="1" applyBorder="1" applyAlignment="1">
      <alignment horizontal="left" vertical="center" wrapText="1"/>
    </xf>
    <xf numFmtId="3" fontId="5" fillId="0" borderId="2" xfId="0" applyNumberFormat="1" applyFont="1" applyBorder="1" applyAlignment="1">
      <alignment horizontal="left" vertical="center" wrapText="1"/>
    </xf>
    <xf numFmtId="3" fontId="5" fillId="0" borderId="2" xfId="0" quotePrefix="1" applyNumberFormat="1" applyFont="1" applyBorder="1" applyAlignment="1">
      <alignment horizontal="left" vertical="center" wrapText="1"/>
    </xf>
    <xf numFmtId="3" fontId="1" fillId="0" borderId="2" xfId="0" quotePrefix="1" applyNumberFormat="1" applyFont="1" applyFill="1" applyBorder="1" applyAlignment="1">
      <alignment horizontal="center" vertical="center" wrapText="1"/>
    </xf>
    <xf numFmtId="0" fontId="0" fillId="0" borderId="0" xfId="0" applyFont="1" applyAlignment="1">
      <alignment horizontal="left" wrapText="1"/>
    </xf>
    <xf numFmtId="0" fontId="13" fillId="2" borderId="4"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7"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7" xfId="0" applyFont="1" applyFill="1" applyBorder="1" applyAlignment="1">
      <alignment horizontal="center" vertical="center"/>
    </xf>
    <xf numFmtId="43" fontId="10" fillId="3" borderId="6" xfId="1" applyFont="1" applyFill="1" applyBorder="1" applyAlignment="1">
      <alignment horizontal="center" vertical="center"/>
    </xf>
    <xf numFmtId="43" fontId="10" fillId="3" borderId="9" xfId="1" applyFont="1" applyFill="1" applyBorder="1" applyAlignment="1">
      <alignment horizontal="center" vertical="center"/>
    </xf>
    <xf numFmtId="43" fontId="10" fillId="3" borderId="7" xfId="1" applyFont="1" applyFill="1" applyBorder="1" applyAlignment="1">
      <alignment horizontal="center" vertical="center"/>
    </xf>
    <xf numFmtId="0" fontId="13" fillId="0" borderId="0" xfId="0" applyFont="1" applyAlignment="1">
      <alignment horizontal="center"/>
    </xf>
    <xf numFmtId="0" fontId="10" fillId="2" borderId="13"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3" fillId="0" borderId="0" xfId="0" applyFont="1" applyBorder="1" applyAlignment="1">
      <alignment horizontal="center" vertical="center" wrapText="1"/>
    </xf>
    <xf numFmtId="0" fontId="16" fillId="0" borderId="0" xfId="0" applyFont="1" applyBorder="1" applyAlignment="1">
      <alignment horizontal="center" vertical="center"/>
    </xf>
    <xf numFmtId="0" fontId="16" fillId="0" borderId="0" xfId="0" applyFont="1" applyBorder="1" applyAlignment="1">
      <alignment horizontal="left" vertical="center"/>
    </xf>
    <xf numFmtId="0" fontId="16" fillId="0" borderId="0" xfId="0" applyFont="1" applyBorder="1"/>
    <xf numFmtId="0" fontId="16" fillId="0" borderId="0" xfId="0" applyFont="1" applyFill="1" applyBorder="1" applyAlignment="1">
      <alignment horizontal="center"/>
    </xf>
    <xf numFmtId="0" fontId="8" fillId="0" borderId="6" xfId="0" applyFont="1" applyBorder="1" applyAlignment="1">
      <alignment horizontal="center" vertical="center" wrapText="1"/>
    </xf>
    <xf numFmtId="0" fontId="8" fillId="0" borderId="9" xfId="0" applyFont="1" applyBorder="1" applyAlignment="1">
      <alignment horizontal="center" vertical="center" wrapText="1"/>
    </xf>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43" fontId="8" fillId="3" borderId="6" xfId="1" applyFont="1" applyFill="1" applyBorder="1" applyAlignment="1">
      <alignment horizontal="center" vertical="center" wrapText="1"/>
    </xf>
    <xf numFmtId="43" fontId="8" fillId="3" borderId="9" xfId="1" applyFont="1" applyFill="1" applyBorder="1" applyAlignment="1">
      <alignment horizontal="center" vertical="center" wrapText="1"/>
    </xf>
    <xf numFmtId="167" fontId="8" fillId="3" borderId="6" xfId="1" applyNumberFormat="1" applyFont="1" applyFill="1" applyBorder="1" applyAlignment="1">
      <alignment horizontal="center" vertical="center" wrapText="1"/>
    </xf>
    <xf numFmtId="167" fontId="8" fillId="3" borderId="9" xfId="1" applyNumberFormat="1" applyFont="1" applyFill="1" applyBorder="1" applyAlignment="1">
      <alignment horizontal="center" vertical="center" wrapText="1"/>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8" fillId="0" borderId="2" xfId="0" applyFont="1" applyBorder="1" applyAlignment="1">
      <alignment horizontal="center" vertical="center"/>
    </xf>
    <xf numFmtId="0" fontId="8" fillId="0" borderId="2" xfId="0" applyFont="1" applyFill="1" applyBorder="1" applyAlignment="1">
      <alignment horizontal="center" vertical="center"/>
    </xf>
    <xf numFmtId="0" fontId="8" fillId="0" borderId="7" xfId="0" applyFont="1" applyBorder="1" applyAlignment="1">
      <alignment horizontal="center" vertical="center" wrapText="1"/>
    </xf>
    <xf numFmtId="0" fontId="13" fillId="0" borderId="0" xfId="0" applyFont="1" applyFill="1" applyAlignment="1">
      <alignment horizontal="center" vertical="center"/>
    </xf>
    <xf numFmtId="168" fontId="10" fillId="0" borderId="14" xfId="1" applyNumberFormat="1" applyFont="1" applyFill="1" applyBorder="1" applyAlignment="1">
      <alignment vertical="center"/>
    </xf>
    <xf numFmtId="168" fontId="10" fillId="0" borderId="15" xfId="1" applyNumberFormat="1" applyFont="1" applyFill="1" applyBorder="1" applyAlignment="1">
      <alignment vertical="center"/>
    </xf>
    <xf numFmtId="0" fontId="16" fillId="0" borderId="0"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3" borderId="7"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0" borderId="2" xfId="0" applyFont="1" applyFill="1" applyBorder="1" applyAlignment="1">
      <alignment horizont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168" fontId="10" fillId="0" borderId="6" xfId="1" applyNumberFormat="1" applyFont="1" applyFill="1" applyBorder="1" applyAlignment="1">
      <alignment vertical="center"/>
    </xf>
    <xf numFmtId="168" fontId="10" fillId="0" borderId="7" xfId="1" applyNumberFormat="1" applyFont="1" applyFill="1" applyBorder="1" applyAlignment="1">
      <alignment vertical="center"/>
    </xf>
    <xf numFmtId="0" fontId="10" fillId="0" borderId="6"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0" fillId="0" borderId="9" xfId="0" applyFont="1" applyFill="1" applyBorder="1" applyAlignment="1">
      <alignment horizontal="center" vertical="center"/>
    </xf>
    <xf numFmtId="0" fontId="6" fillId="0" borderId="0" xfId="0" applyFont="1" applyAlignment="1">
      <alignment horizontal="center"/>
    </xf>
    <xf numFmtId="0" fontId="4" fillId="0" borderId="2" xfId="0" applyFont="1" applyBorder="1" applyAlignment="1">
      <alignment horizontal="center" vertical="center"/>
    </xf>
    <xf numFmtId="0" fontId="4" fillId="4" borderId="6"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6"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4" borderId="7"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 fillId="4" borderId="6" xfId="0" applyFont="1" applyFill="1" applyBorder="1" applyAlignment="1">
      <alignment horizontal="center" vertical="center" wrapText="1"/>
    </xf>
  </cellXfs>
  <cellStyles count="2">
    <cellStyle name="Comma" xfId="1" builtinId="3"/>
    <cellStyle name="Normal" xfId="0" builtinId="0"/>
  </cellStyles>
  <dxfs count="4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21"/>
  <sheetViews>
    <sheetView tabSelected="1" zoomScale="85" zoomScaleNormal="85" workbookViewId="0">
      <pane xSplit="3" ySplit="5" topLeftCell="D6" activePane="bottomRight" state="frozen"/>
      <selection pane="topRight" activeCell="C1" sqref="C1"/>
      <selection pane="bottomLeft" activeCell="A4" sqref="A4"/>
      <selection pane="bottomRight" activeCell="A2" sqref="A2:P2"/>
    </sheetView>
  </sheetViews>
  <sheetFormatPr defaultRowHeight="16.5" x14ac:dyDescent="0.25"/>
  <cols>
    <col min="1" max="1" width="6.85546875" style="84" customWidth="1"/>
    <col min="2" max="2" width="6.85546875" style="157" hidden="1" customWidth="1"/>
    <col min="3" max="3" width="10.42578125" style="157" hidden="1" customWidth="1"/>
    <col min="4" max="4" width="28.42578125" style="158" customWidth="1"/>
    <col min="5" max="5" width="10.140625" style="159" hidden="1" customWidth="1"/>
    <col min="6" max="6" width="11.42578125" style="160" hidden="1" customWidth="1"/>
    <col min="7" max="7" width="11.42578125" style="161" hidden="1" customWidth="1"/>
    <col min="8" max="8" width="14" style="84" customWidth="1"/>
    <col min="9" max="9" width="11.85546875" style="157" hidden="1" customWidth="1"/>
    <col min="10" max="10" width="15" style="84" customWidth="1"/>
    <col min="11" max="11" width="13.7109375" style="84" customWidth="1"/>
    <col min="12" max="12" width="10.28515625" style="157" hidden="1" customWidth="1"/>
    <col min="13" max="13" width="14.42578125" style="75" customWidth="1"/>
    <col min="14" max="14" width="12.140625" style="75" customWidth="1"/>
    <col min="15" max="15" width="10.7109375" style="84" customWidth="1"/>
    <col min="16" max="16" width="28.7109375" style="84" customWidth="1"/>
    <col min="17" max="16384" width="9.140625" style="84"/>
  </cols>
  <sheetData>
    <row r="1" spans="1:16" x14ac:dyDescent="0.25">
      <c r="A1" s="237" t="s">
        <v>184</v>
      </c>
      <c r="B1" s="237"/>
      <c r="C1" s="237"/>
      <c r="D1" s="237"/>
      <c r="E1" s="237"/>
      <c r="F1" s="237"/>
      <c r="G1" s="237"/>
      <c r="H1" s="237"/>
      <c r="I1" s="237"/>
      <c r="J1" s="237"/>
      <c r="K1" s="237"/>
      <c r="L1" s="237"/>
      <c r="M1" s="237"/>
      <c r="N1" s="237"/>
      <c r="O1" s="237"/>
      <c r="P1" s="237"/>
    </row>
    <row r="2" spans="1:16" s="80" customFormat="1" ht="78" customHeight="1" x14ac:dyDescent="0.25">
      <c r="A2" s="241" t="s">
        <v>219</v>
      </c>
      <c r="B2" s="241"/>
      <c r="C2" s="241"/>
      <c r="D2" s="241"/>
      <c r="E2" s="241"/>
      <c r="F2" s="241"/>
      <c r="G2" s="241"/>
      <c r="H2" s="241"/>
      <c r="I2" s="241"/>
      <c r="J2" s="241"/>
      <c r="K2" s="241"/>
      <c r="L2" s="241"/>
      <c r="M2" s="241"/>
      <c r="N2" s="241"/>
      <c r="O2" s="241"/>
      <c r="P2" s="241"/>
    </row>
    <row r="3" spans="1:16" s="80" customFormat="1" ht="29.25" customHeight="1" x14ac:dyDescent="0.25">
      <c r="A3" s="242" t="s">
        <v>217</v>
      </c>
      <c r="B3" s="242"/>
      <c r="C3" s="242"/>
      <c r="D3" s="243"/>
      <c r="E3" s="243"/>
      <c r="F3" s="243"/>
      <c r="G3" s="243"/>
      <c r="H3" s="242"/>
      <c r="I3" s="242"/>
      <c r="J3" s="244"/>
      <c r="K3" s="244"/>
      <c r="L3" s="244"/>
      <c r="M3" s="245"/>
      <c r="N3" s="245"/>
      <c r="O3" s="244"/>
      <c r="P3" s="244"/>
    </row>
    <row r="4" spans="1:16" ht="19.5" customHeight="1" x14ac:dyDescent="0.25">
      <c r="A4" s="81" t="s">
        <v>0</v>
      </c>
      <c r="B4" s="82" t="s">
        <v>35</v>
      </c>
      <c r="C4" s="83" t="s">
        <v>28</v>
      </c>
      <c r="D4" s="246" t="s">
        <v>128</v>
      </c>
      <c r="E4" s="248" t="s">
        <v>27</v>
      </c>
      <c r="F4" s="250" t="s">
        <v>38</v>
      </c>
      <c r="G4" s="252" t="s">
        <v>37</v>
      </c>
      <c r="H4" s="254" t="s">
        <v>5</v>
      </c>
      <c r="I4" s="256" t="s">
        <v>26</v>
      </c>
      <c r="J4" s="256"/>
      <c r="K4" s="256"/>
      <c r="L4" s="256"/>
      <c r="M4" s="257"/>
      <c r="N4" s="257"/>
      <c r="O4" s="256"/>
      <c r="P4" s="246" t="s">
        <v>188</v>
      </c>
    </row>
    <row r="5" spans="1:16" ht="90.75" customHeight="1" x14ac:dyDescent="0.25">
      <c r="A5" s="85"/>
      <c r="B5" s="86"/>
      <c r="C5" s="87"/>
      <c r="D5" s="247"/>
      <c r="E5" s="249"/>
      <c r="F5" s="251"/>
      <c r="G5" s="253"/>
      <c r="H5" s="255"/>
      <c r="I5" s="88"/>
      <c r="J5" s="197" t="s">
        <v>186</v>
      </c>
      <c r="K5" s="197" t="s">
        <v>187</v>
      </c>
      <c r="L5" s="88"/>
      <c r="M5" s="200" t="s">
        <v>29</v>
      </c>
      <c r="N5" s="200" t="s">
        <v>36</v>
      </c>
      <c r="O5" s="81" t="s">
        <v>1</v>
      </c>
      <c r="P5" s="258"/>
    </row>
    <row r="6" spans="1:16" s="15" customFormat="1" ht="76.5" customHeight="1" x14ac:dyDescent="0.25">
      <c r="A6" s="8">
        <f>MAX($A$5:A5)+1</f>
        <v>1</v>
      </c>
      <c r="B6" s="41">
        <v>2</v>
      </c>
      <c r="C6" s="41">
        <v>19.146999999999998</v>
      </c>
      <c r="D6" s="14" t="s">
        <v>189</v>
      </c>
      <c r="E6" s="41">
        <v>3</v>
      </c>
      <c r="F6" s="91">
        <f>1282.6+(86.05*3)</f>
        <v>1540.75</v>
      </c>
      <c r="G6" s="92">
        <v>0</v>
      </c>
      <c r="H6" s="8" t="s">
        <v>7</v>
      </c>
      <c r="I6" s="41" t="s">
        <v>9</v>
      </c>
      <c r="J6" s="8">
        <v>113</v>
      </c>
      <c r="K6" s="8">
        <v>843</v>
      </c>
      <c r="L6" s="41">
        <v>153.30000000000001</v>
      </c>
      <c r="M6" s="8">
        <v>153.30000000000001</v>
      </c>
      <c r="N6" s="8">
        <f t="shared" ref="N6:N14" si="0">M6</f>
        <v>153.30000000000001</v>
      </c>
      <c r="O6" s="8" t="s">
        <v>2</v>
      </c>
      <c r="P6" s="93">
        <f>30000*N6</f>
        <v>4599000</v>
      </c>
    </row>
    <row r="7" spans="1:16" s="94" customFormat="1" ht="25.5" customHeight="1" x14ac:dyDescent="0.25">
      <c r="A7" s="228">
        <f>MAX($A$5:A6)+1</f>
        <v>2</v>
      </c>
      <c r="B7" s="41">
        <v>2</v>
      </c>
      <c r="C7" s="41">
        <v>15.94</v>
      </c>
      <c r="D7" s="163" t="s">
        <v>190</v>
      </c>
      <c r="E7" s="48">
        <v>2</v>
      </c>
      <c r="F7" s="164">
        <f>915.9+(2*86.05)</f>
        <v>1088</v>
      </c>
      <c r="G7" s="97">
        <v>0</v>
      </c>
      <c r="H7" s="98" t="s">
        <v>7</v>
      </c>
      <c r="I7" s="48" t="s">
        <v>9</v>
      </c>
      <c r="J7" s="98">
        <v>113</v>
      </c>
      <c r="K7" s="98">
        <v>844</v>
      </c>
      <c r="L7" s="48">
        <v>179.1</v>
      </c>
      <c r="M7" s="30">
        <v>145.6</v>
      </c>
      <c r="N7" s="30">
        <f t="shared" si="0"/>
        <v>145.6</v>
      </c>
      <c r="O7" s="98" t="s">
        <v>2</v>
      </c>
      <c r="P7" s="99">
        <f>30000*N7</f>
        <v>4368000</v>
      </c>
    </row>
    <row r="8" spans="1:16" s="94" customFormat="1" ht="25.5" customHeight="1" x14ac:dyDescent="0.25">
      <c r="A8" s="230"/>
      <c r="B8" s="41"/>
      <c r="C8" s="41"/>
      <c r="D8" s="167" t="s">
        <v>59</v>
      </c>
      <c r="E8" s="49"/>
      <c r="F8" s="168"/>
      <c r="G8" s="100"/>
      <c r="H8" s="101"/>
      <c r="I8" s="49"/>
      <c r="J8" s="101"/>
      <c r="K8" s="101"/>
      <c r="L8" s="49"/>
      <c r="M8" s="31"/>
      <c r="N8" s="31"/>
      <c r="O8" s="101"/>
      <c r="P8" s="102"/>
    </row>
    <row r="9" spans="1:16" s="94" customFormat="1" ht="26.25" customHeight="1" x14ac:dyDescent="0.25">
      <c r="A9" s="228">
        <f>MAX($A$5:A8)+1</f>
        <v>3</v>
      </c>
      <c r="B9" s="41">
        <v>2</v>
      </c>
      <c r="C9" s="41">
        <v>10.6</v>
      </c>
      <c r="D9" s="163" t="s">
        <v>191</v>
      </c>
      <c r="E9" s="48">
        <v>3</v>
      </c>
      <c r="F9" s="164">
        <f>1213.9+(3*86.05)</f>
        <v>1472.0500000000002</v>
      </c>
      <c r="G9" s="97">
        <v>660</v>
      </c>
      <c r="H9" s="98" t="s">
        <v>7</v>
      </c>
      <c r="I9" s="48" t="s">
        <v>10</v>
      </c>
      <c r="J9" s="98">
        <v>113</v>
      </c>
      <c r="K9" s="98">
        <v>825</v>
      </c>
      <c r="L9" s="48">
        <v>99.7</v>
      </c>
      <c r="M9" s="30">
        <v>99.7</v>
      </c>
      <c r="N9" s="30">
        <f t="shared" si="0"/>
        <v>99.7</v>
      </c>
      <c r="O9" s="98" t="s">
        <v>2</v>
      </c>
      <c r="P9" s="99">
        <f>30000*N9</f>
        <v>2991000</v>
      </c>
    </row>
    <row r="10" spans="1:16" s="94" customFormat="1" ht="26.25" customHeight="1" x14ac:dyDescent="0.25">
      <c r="A10" s="229"/>
      <c r="B10" s="41"/>
      <c r="C10" s="41"/>
      <c r="D10" s="165" t="s">
        <v>61</v>
      </c>
      <c r="E10" s="103"/>
      <c r="F10" s="166"/>
      <c r="G10" s="104"/>
      <c r="H10" s="105"/>
      <c r="I10" s="103"/>
      <c r="J10" s="105"/>
      <c r="K10" s="105"/>
      <c r="L10" s="103"/>
      <c r="M10" s="179"/>
      <c r="N10" s="179"/>
      <c r="O10" s="105"/>
      <c r="P10" s="107"/>
    </row>
    <row r="11" spans="1:16" s="94" customFormat="1" ht="26.25" customHeight="1" x14ac:dyDescent="0.25">
      <c r="A11" s="230"/>
      <c r="B11" s="41"/>
      <c r="C11" s="41"/>
      <c r="D11" s="167" t="s">
        <v>60</v>
      </c>
      <c r="E11" s="49"/>
      <c r="F11" s="168"/>
      <c r="G11" s="100"/>
      <c r="H11" s="101"/>
      <c r="I11" s="49"/>
      <c r="J11" s="101"/>
      <c r="K11" s="101"/>
      <c r="L11" s="49"/>
      <c r="M11" s="31"/>
      <c r="N11" s="31"/>
      <c r="O11" s="101"/>
      <c r="P11" s="102"/>
    </row>
    <row r="12" spans="1:16" s="94" customFormat="1" ht="28.5" customHeight="1" x14ac:dyDescent="0.25">
      <c r="A12" s="228">
        <f>MAX($A$5:A11)+1</f>
        <v>4</v>
      </c>
      <c r="B12" s="41">
        <v>2</v>
      </c>
      <c r="C12" s="95">
        <v>18.14</v>
      </c>
      <c r="D12" s="163" t="s">
        <v>192</v>
      </c>
      <c r="E12" s="48">
        <v>2</v>
      </c>
      <c r="F12" s="164">
        <f>1199.7+(2*86.05)</f>
        <v>1371.8</v>
      </c>
      <c r="G12" s="97">
        <f>173+660</f>
        <v>833</v>
      </c>
      <c r="H12" s="98" t="s">
        <v>7</v>
      </c>
      <c r="I12" s="48" t="s">
        <v>10</v>
      </c>
      <c r="J12" s="98">
        <v>113</v>
      </c>
      <c r="K12" s="98">
        <v>826</v>
      </c>
      <c r="L12" s="48">
        <v>250</v>
      </c>
      <c r="M12" s="30">
        <v>170.2</v>
      </c>
      <c r="N12" s="30">
        <f t="shared" si="0"/>
        <v>170.2</v>
      </c>
      <c r="O12" s="98" t="s">
        <v>2</v>
      </c>
      <c r="P12" s="99">
        <f>30000*N12</f>
        <v>5106000</v>
      </c>
    </row>
    <row r="13" spans="1:16" s="94" customFormat="1" ht="28.5" customHeight="1" x14ac:dyDescent="0.25">
      <c r="A13" s="230"/>
      <c r="B13" s="41"/>
      <c r="C13" s="95"/>
      <c r="D13" s="167" t="s">
        <v>62</v>
      </c>
      <c r="E13" s="49"/>
      <c r="F13" s="168"/>
      <c r="G13" s="100"/>
      <c r="H13" s="101"/>
      <c r="I13" s="49"/>
      <c r="J13" s="101"/>
      <c r="K13" s="101"/>
      <c r="L13" s="49"/>
      <c r="M13" s="31"/>
      <c r="N13" s="31"/>
      <c r="O13" s="101"/>
      <c r="P13" s="102"/>
    </row>
    <row r="14" spans="1:16" s="94" customFormat="1" ht="39.75" customHeight="1" x14ac:dyDescent="0.25">
      <c r="A14" s="89">
        <f>MAX($A$5:A13)+1</f>
        <v>5</v>
      </c>
      <c r="B14" s="41">
        <v>2</v>
      </c>
      <c r="C14" s="41">
        <v>10.8</v>
      </c>
      <c r="D14" s="96" t="s">
        <v>11</v>
      </c>
      <c r="E14" s="41">
        <v>1</v>
      </c>
      <c r="F14" s="91">
        <f>886.9+86.05</f>
        <v>972.94999999999993</v>
      </c>
      <c r="G14" s="92">
        <v>236</v>
      </c>
      <c r="H14" s="89" t="s">
        <v>7</v>
      </c>
      <c r="I14" s="41" t="s">
        <v>10</v>
      </c>
      <c r="J14" s="89">
        <v>113</v>
      </c>
      <c r="K14" s="89">
        <v>800</v>
      </c>
      <c r="L14" s="41">
        <v>239.1</v>
      </c>
      <c r="M14" s="8">
        <v>13.4</v>
      </c>
      <c r="N14" s="8">
        <f t="shared" si="0"/>
        <v>13.4</v>
      </c>
      <c r="O14" s="89" t="s">
        <v>2</v>
      </c>
      <c r="P14" s="93">
        <f>30000*N14</f>
        <v>402000</v>
      </c>
    </row>
    <row r="15" spans="1:16" s="94" customFormat="1" ht="22.5" customHeight="1" x14ac:dyDescent="0.25">
      <c r="A15" s="228">
        <f>MAX($A$5:A14)+1</f>
        <v>6</v>
      </c>
      <c r="B15" s="48">
        <v>1</v>
      </c>
      <c r="C15" s="231">
        <v>1.1399999999999999</v>
      </c>
      <c r="D15" s="169" t="s">
        <v>193</v>
      </c>
      <c r="E15" s="231">
        <v>5</v>
      </c>
      <c r="F15" s="234">
        <f>2513.9+(5*58.05)</f>
        <v>2804.15</v>
      </c>
      <c r="G15" s="97">
        <v>0</v>
      </c>
      <c r="H15" s="98" t="s">
        <v>7</v>
      </c>
      <c r="I15" s="48" t="s">
        <v>12</v>
      </c>
      <c r="J15" s="98">
        <v>113</v>
      </c>
      <c r="K15" s="98">
        <v>781</v>
      </c>
      <c r="L15" s="48">
        <v>2023</v>
      </c>
      <c r="M15" s="30">
        <v>661.8</v>
      </c>
      <c r="N15" s="30">
        <f>SUM(M15:M19)</f>
        <v>731.3</v>
      </c>
      <c r="O15" s="98" t="s">
        <v>2</v>
      </c>
      <c r="P15" s="99">
        <f>30000*N15</f>
        <v>21939000</v>
      </c>
    </row>
    <row r="16" spans="1:16" s="94" customFormat="1" ht="22.5" customHeight="1" x14ac:dyDescent="0.25">
      <c r="A16" s="229"/>
      <c r="B16" s="103"/>
      <c r="C16" s="232"/>
      <c r="D16" s="170" t="s">
        <v>66</v>
      </c>
      <c r="E16" s="232"/>
      <c r="F16" s="235"/>
      <c r="G16" s="104"/>
      <c r="H16" s="105"/>
      <c r="I16" s="103"/>
      <c r="J16" s="105">
        <v>113</v>
      </c>
      <c r="K16" s="105">
        <v>1178</v>
      </c>
      <c r="L16" s="103">
        <v>120</v>
      </c>
      <c r="M16" s="179">
        <v>69.5</v>
      </c>
      <c r="N16" s="179"/>
      <c r="O16" s="105" t="s">
        <v>2</v>
      </c>
      <c r="P16" s="107"/>
    </row>
    <row r="17" spans="1:16" s="94" customFormat="1" ht="22.5" customHeight="1" x14ac:dyDescent="0.25">
      <c r="A17" s="229"/>
      <c r="B17" s="103"/>
      <c r="C17" s="232"/>
      <c r="D17" s="170" t="s">
        <v>65</v>
      </c>
      <c r="E17" s="232"/>
      <c r="F17" s="235"/>
      <c r="G17" s="104"/>
      <c r="H17" s="105"/>
      <c r="I17" s="103"/>
      <c r="J17" s="105"/>
      <c r="K17" s="105"/>
      <c r="L17" s="103"/>
      <c r="M17" s="179"/>
      <c r="N17" s="179"/>
      <c r="O17" s="105"/>
      <c r="P17" s="107"/>
    </row>
    <row r="18" spans="1:16" s="94" customFormat="1" ht="22.5" customHeight="1" x14ac:dyDescent="0.25">
      <c r="A18" s="229"/>
      <c r="B18" s="103"/>
      <c r="C18" s="232"/>
      <c r="D18" s="170" t="s">
        <v>64</v>
      </c>
      <c r="E18" s="232"/>
      <c r="F18" s="235"/>
      <c r="G18" s="104"/>
      <c r="H18" s="105"/>
      <c r="I18" s="103"/>
      <c r="J18" s="105"/>
      <c r="K18" s="105"/>
      <c r="L18" s="103"/>
      <c r="M18" s="179"/>
      <c r="N18" s="179"/>
      <c r="O18" s="105"/>
      <c r="P18" s="107"/>
    </row>
    <row r="19" spans="1:16" s="94" customFormat="1" ht="22.5" customHeight="1" x14ac:dyDescent="0.25">
      <c r="A19" s="230"/>
      <c r="B19" s="49"/>
      <c r="C19" s="233"/>
      <c r="D19" s="171" t="s">
        <v>63</v>
      </c>
      <c r="E19" s="233"/>
      <c r="F19" s="236"/>
      <c r="G19" s="100"/>
      <c r="H19" s="101"/>
      <c r="I19" s="49" t="s">
        <v>12</v>
      </c>
      <c r="J19" s="101"/>
      <c r="K19" s="101"/>
      <c r="L19" s="49"/>
      <c r="M19" s="31"/>
      <c r="N19" s="31"/>
      <c r="O19" s="101"/>
      <c r="P19" s="102"/>
    </row>
    <row r="20" spans="1:16" s="94" customFormat="1" ht="88.5" customHeight="1" x14ac:dyDescent="0.25">
      <c r="A20" s="89">
        <f>MAX($A$5:A19)+1</f>
        <v>7</v>
      </c>
      <c r="B20" s="41">
        <v>1</v>
      </c>
      <c r="C20" s="41">
        <v>2.23</v>
      </c>
      <c r="D20" s="90" t="s">
        <v>194</v>
      </c>
      <c r="E20" s="41">
        <v>3</v>
      </c>
      <c r="F20" s="91">
        <f>1281.8+(3*58.05)</f>
        <v>1455.9499999999998</v>
      </c>
      <c r="G20" s="92">
        <v>0</v>
      </c>
      <c r="H20" s="89" t="s">
        <v>7</v>
      </c>
      <c r="I20" s="41" t="s">
        <v>12</v>
      </c>
      <c r="J20" s="89">
        <v>113</v>
      </c>
      <c r="K20" s="89">
        <v>782</v>
      </c>
      <c r="L20" s="41">
        <v>1056</v>
      </c>
      <c r="M20" s="8">
        <v>239.3</v>
      </c>
      <c r="N20" s="8">
        <f>M20</f>
        <v>239.3</v>
      </c>
      <c r="O20" s="89" t="s">
        <v>2</v>
      </c>
      <c r="P20" s="93">
        <f>30000*N20</f>
        <v>7179000</v>
      </c>
    </row>
    <row r="21" spans="1:16" s="94" customFormat="1" ht="21.75" customHeight="1" x14ac:dyDescent="0.25">
      <c r="A21" s="228">
        <f>MAX($A$5:A20)+1</f>
        <v>8</v>
      </c>
      <c r="B21" s="48"/>
      <c r="C21" s="231">
        <v>4.72</v>
      </c>
      <c r="D21" s="169" t="s">
        <v>195</v>
      </c>
      <c r="E21" s="231">
        <v>6</v>
      </c>
      <c r="F21" s="234">
        <f>3076.4+(6*58.05)</f>
        <v>3424.7</v>
      </c>
      <c r="G21" s="97">
        <v>0</v>
      </c>
      <c r="H21" s="98" t="s">
        <v>7</v>
      </c>
      <c r="I21" s="48" t="s">
        <v>12</v>
      </c>
      <c r="J21" s="98">
        <v>113</v>
      </c>
      <c r="K21" s="98">
        <v>751</v>
      </c>
      <c r="L21" s="48">
        <v>355.9</v>
      </c>
      <c r="M21" s="30">
        <v>268.7</v>
      </c>
      <c r="N21" s="30">
        <f>SUM(M21:M26)</f>
        <v>624.90000000000009</v>
      </c>
      <c r="O21" s="98" t="s">
        <v>2</v>
      </c>
      <c r="P21" s="99">
        <f>30000*N21</f>
        <v>18747000.000000004</v>
      </c>
    </row>
    <row r="22" spans="1:16" s="94" customFormat="1" ht="21.75" customHeight="1" x14ac:dyDescent="0.25">
      <c r="A22" s="229"/>
      <c r="B22" s="103"/>
      <c r="C22" s="232"/>
      <c r="D22" s="170" t="s">
        <v>71</v>
      </c>
      <c r="E22" s="232"/>
      <c r="F22" s="235"/>
      <c r="G22" s="104"/>
      <c r="H22" s="105"/>
      <c r="I22" s="103"/>
      <c r="J22" s="105">
        <v>113</v>
      </c>
      <c r="K22" s="105">
        <v>733</v>
      </c>
      <c r="L22" s="103">
        <v>1540.8</v>
      </c>
      <c r="M22" s="179">
        <v>247.5</v>
      </c>
      <c r="N22" s="179"/>
      <c r="O22" s="105" t="s">
        <v>2</v>
      </c>
      <c r="P22" s="107"/>
    </row>
    <row r="23" spans="1:16" s="94" customFormat="1" ht="21.75" customHeight="1" x14ac:dyDescent="0.25">
      <c r="A23" s="229"/>
      <c r="B23" s="103"/>
      <c r="C23" s="232"/>
      <c r="D23" s="170" t="s">
        <v>70</v>
      </c>
      <c r="E23" s="232"/>
      <c r="F23" s="235"/>
      <c r="G23" s="104"/>
      <c r="H23" s="105"/>
      <c r="I23" s="103"/>
      <c r="J23" s="105">
        <v>113</v>
      </c>
      <c r="K23" s="105">
        <v>752</v>
      </c>
      <c r="L23" s="103">
        <v>392</v>
      </c>
      <c r="M23" s="179">
        <v>108.7</v>
      </c>
      <c r="N23" s="179"/>
      <c r="O23" s="105" t="s">
        <v>2</v>
      </c>
      <c r="P23" s="107"/>
    </row>
    <row r="24" spans="1:16" s="94" customFormat="1" ht="21.75" customHeight="1" x14ac:dyDescent="0.25">
      <c r="A24" s="229"/>
      <c r="B24" s="103"/>
      <c r="C24" s="232"/>
      <c r="D24" s="170" t="s">
        <v>69</v>
      </c>
      <c r="E24" s="232"/>
      <c r="F24" s="235"/>
      <c r="G24" s="104"/>
      <c r="H24" s="105"/>
      <c r="I24" s="103"/>
      <c r="J24" s="105"/>
      <c r="K24" s="105"/>
      <c r="L24" s="103"/>
      <c r="M24" s="179"/>
      <c r="N24" s="179"/>
      <c r="O24" s="105"/>
      <c r="P24" s="107"/>
    </row>
    <row r="25" spans="1:16" s="94" customFormat="1" ht="21.75" customHeight="1" x14ac:dyDescent="0.25">
      <c r="A25" s="229"/>
      <c r="B25" s="103">
        <v>1</v>
      </c>
      <c r="C25" s="232"/>
      <c r="D25" s="170" t="s">
        <v>68</v>
      </c>
      <c r="E25" s="232"/>
      <c r="F25" s="235"/>
      <c r="G25" s="104"/>
      <c r="H25" s="105"/>
      <c r="I25" s="103" t="s">
        <v>12</v>
      </c>
      <c r="J25" s="105"/>
      <c r="K25" s="105"/>
      <c r="L25" s="103"/>
      <c r="M25" s="179"/>
      <c r="N25" s="179"/>
      <c r="O25" s="105"/>
      <c r="P25" s="107"/>
    </row>
    <row r="26" spans="1:16" s="94" customFormat="1" ht="21.75" customHeight="1" x14ac:dyDescent="0.25">
      <c r="A26" s="230"/>
      <c r="B26" s="49"/>
      <c r="C26" s="233"/>
      <c r="D26" s="171" t="s">
        <v>67</v>
      </c>
      <c r="E26" s="233"/>
      <c r="F26" s="236"/>
      <c r="G26" s="100"/>
      <c r="H26" s="101"/>
      <c r="I26" s="49" t="s">
        <v>12</v>
      </c>
      <c r="J26" s="101"/>
      <c r="K26" s="101"/>
      <c r="L26" s="49"/>
      <c r="M26" s="31"/>
      <c r="N26" s="31"/>
      <c r="O26" s="101"/>
      <c r="P26" s="102"/>
    </row>
    <row r="27" spans="1:16" s="94" customFormat="1" ht="21.75" customHeight="1" x14ac:dyDescent="0.25">
      <c r="A27" s="228">
        <f>MAX($A$5:A26)+1</f>
        <v>9</v>
      </c>
      <c r="B27" s="41">
        <v>1</v>
      </c>
      <c r="C27" s="41">
        <v>2.29</v>
      </c>
      <c r="D27" s="163" t="s">
        <v>196</v>
      </c>
      <c r="E27" s="48">
        <v>2</v>
      </c>
      <c r="F27" s="164">
        <f>1113.2+(2*58.05)</f>
        <v>1229.3</v>
      </c>
      <c r="G27" s="97">
        <v>0</v>
      </c>
      <c r="H27" s="98" t="s">
        <v>7</v>
      </c>
      <c r="I27" s="48" t="s">
        <v>12</v>
      </c>
      <c r="J27" s="98">
        <v>113</v>
      </c>
      <c r="K27" s="98">
        <v>732</v>
      </c>
      <c r="L27" s="48">
        <v>888</v>
      </c>
      <c r="M27" s="30">
        <v>0.4</v>
      </c>
      <c r="N27" s="30">
        <f>M27</f>
        <v>0.4</v>
      </c>
      <c r="O27" s="98" t="s">
        <v>2</v>
      </c>
      <c r="P27" s="99">
        <f>30000*N27</f>
        <v>12000</v>
      </c>
    </row>
    <row r="28" spans="1:16" s="94" customFormat="1" ht="21.75" customHeight="1" x14ac:dyDescent="0.25">
      <c r="A28" s="230"/>
      <c r="B28" s="41"/>
      <c r="C28" s="41"/>
      <c r="D28" s="167" t="s">
        <v>72</v>
      </c>
      <c r="E28" s="49"/>
      <c r="F28" s="168"/>
      <c r="G28" s="100"/>
      <c r="H28" s="101"/>
      <c r="I28" s="49"/>
      <c r="J28" s="101"/>
      <c r="K28" s="101"/>
      <c r="L28" s="49"/>
      <c r="M28" s="31"/>
      <c r="N28" s="31"/>
      <c r="O28" s="101"/>
      <c r="P28" s="102"/>
    </row>
    <row r="29" spans="1:16" s="94" customFormat="1" ht="26.25" customHeight="1" x14ac:dyDescent="0.25">
      <c r="A29" s="238">
        <f>MAX($A$5:A28)+1</f>
        <v>10</v>
      </c>
      <c r="B29" s="41">
        <v>2</v>
      </c>
      <c r="C29" s="41">
        <v>11.17</v>
      </c>
      <c r="D29" s="163" t="s">
        <v>197</v>
      </c>
      <c r="E29" s="48">
        <v>6</v>
      </c>
      <c r="F29" s="164">
        <f>2500.7+(6*86.05)</f>
        <v>3017</v>
      </c>
      <c r="G29" s="97">
        <v>0</v>
      </c>
      <c r="H29" s="98" t="s">
        <v>7</v>
      </c>
      <c r="I29" s="48" t="s">
        <v>9</v>
      </c>
      <c r="J29" s="98">
        <v>113</v>
      </c>
      <c r="K29" s="98">
        <v>824</v>
      </c>
      <c r="L29" s="48">
        <v>1249.7</v>
      </c>
      <c r="M29" s="30">
        <v>668.1</v>
      </c>
      <c r="N29" s="30">
        <f>M29</f>
        <v>668.1</v>
      </c>
      <c r="O29" s="98" t="s">
        <v>2</v>
      </c>
      <c r="P29" s="99">
        <f>30000*N29</f>
        <v>20043000</v>
      </c>
    </row>
    <row r="30" spans="1:16" s="94" customFormat="1" ht="32.25" customHeight="1" x14ac:dyDescent="0.25">
      <c r="A30" s="239"/>
      <c r="B30" s="172"/>
      <c r="C30" s="172"/>
      <c r="D30" s="173" t="s">
        <v>84</v>
      </c>
      <c r="E30" s="103"/>
      <c r="F30" s="166"/>
      <c r="G30" s="104"/>
      <c r="H30" s="105"/>
      <c r="I30" s="103"/>
      <c r="J30" s="105"/>
      <c r="K30" s="105"/>
      <c r="L30" s="103"/>
      <c r="M30" s="179"/>
      <c r="N30" s="179"/>
      <c r="O30" s="105"/>
      <c r="P30" s="107"/>
    </row>
    <row r="31" spans="1:16" s="94" customFormat="1" ht="24" customHeight="1" x14ac:dyDescent="0.25">
      <c r="A31" s="239"/>
      <c r="B31" s="172"/>
      <c r="C31" s="172"/>
      <c r="D31" s="173" t="s">
        <v>76</v>
      </c>
      <c r="E31" s="103"/>
      <c r="F31" s="166"/>
      <c r="G31" s="104"/>
      <c r="H31" s="105"/>
      <c r="I31" s="103"/>
      <c r="J31" s="105"/>
      <c r="K31" s="105"/>
      <c r="L31" s="103"/>
      <c r="M31" s="179"/>
      <c r="N31" s="179"/>
      <c r="O31" s="105"/>
      <c r="P31" s="107"/>
    </row>
    <row r="32" spans="1:16" s="94" customFormat="1" ht="27" customHeight="1" x14ac:dyDescent="0.25">
      <c r="A32" s="239"/>
      <c r="B32" s="172"/>
      <c r="C32" s="172"/>
      <c r="D32" s="173" t="s">
        <v>75</v>
      </c>
      <c r="E32" s="103"/>
      <c r="F32" s="166"/>
      <c r="G32" s="104"/>
      <c r="H32" s="105"/>
      <c r="I32" s="103"/>
      <c r="J32" s="105"/>
      <c r="K32" s="105"/>
      <c r="L32" s="103"/>
      <c r="M32" s="179"/>
      <c r="N32" s="179"/>
      <c r="O32" s="105"/>
      <c r="P32" s="107"/>
    </row>
    <row r="33" spans="1:16" s="94" customFormat="1" ht="27" customHeight="1" x14ac:dyDescent="0.25">
      <c r="A33" s="239"/>
      <c r="B33" s="172"/>
      <c r="C33" s="172"/>
      <c r="D33" s="173" t="s">
        <v>73</v>
      </c>
      <c r="E33" s="103"/>
      <c r="F33" s="166"/>
      <c r="G33" s="104"/>
      <c r="H33" s="105"/>
      <c r="I33" s="103"/>
      <c r="J33" s="105"/>
      <c r="K33" s="105"/>
      <c r="L33" s="103"/>
      <c r="M33" s="179"/>
      <c r="N33" s="179"/>
      <c r="O33" s="105"/>
      <c r="P33" s="107"/>
    </row>
    <row r="34" spans="1:16" s="94" customFormat="1" ht="27" customHeight="1" x14ac:dyDescent="0.25">
      <c r="A34" s="240"/>
      <c r="B34" s="172"/>
      <c r="C34" s="172"/>
      <c r="D34" s="174" t="s">
        <v>74</v>
      </c>
      <c r="E34" s="49"/>
      <c r="F34" s="168"/>
      <c r="G34" s="100"/>
      <c r="H34" s="101"/>
      <c r="I34" s="49"/>
      <c r="J34" s="101"/>
      <c r="K34" s="101"/>
      <c r="L34" s="49"/>
      <c r="M34" s="31"/>
      <c r="N34" s="31"/>
      <c r="O34" s="101"/>
      <c r="P34" s="102"/>
    </row>
    <row r="35" spans="1:16" s="94" customFormat="1" ht="23.25" customHeight="1" x14ac:dyDescent="0.25">
      <c r="A35" s="225" t="s">
        <v>4</v>
      </c>
      <c r="B35" s="226"/>
      <c r="C35" s="226"/>
      <c r="D35" s="227"/>
      <c r="E35" s="41"/>
      <c r="F35" s="91"/>
      <c r="G35" s="92"/>
      <c r="H35" s="89"/>
      <c r="I35" s="41"/>
      <c r="J35" s="89"/>
      <c r="K35" s="89"/>
      <c r="L35" s="41"/>
      <c r="M35" s="11">
        <f>SUM(M6:M29)</f>
        <v>2846.2</v>
      </c>
      <c r="N35" s="11">
        <f>SUM(N6:N29)</f>
        <v>2846.2</v>
      </c>
      <c r="O35" s="11"/>
      <c r="P35" s="78">
        <f t="shared" ref="P35" si="1">SUM(P6:P29)</f>
        <v>85386000</v>
      </c>
    </row>
    <row r="36" spans="1:16" ht="20.100000000000001" customHeight="1" x14ac:dyDescent="0.25">
      <c r="A36" s="111"/>
      <c r="B36" s="112"/>
      <c r="C36" s="112"/>
      <c r="D36" s="113"/>
      <c r="E36" s="114"/>
      <c r="F36" s="115"/>
      <c r="G36" s="116"/>
      <c r="H36" s="117"/>
      <c r="I36" s="114"/>
      <c r="J36" s="117"/>
      <c r="K36" s="117"/>
      <c r="L36" s="114"/>
      <c r="M36" s="118"/>
      <c r="N36" s="118"/>
      <c r="O36" s="119"/>
      <c r="P36" s="119"/>
    </row>
    <row r="37" spans="1:16" ht="20.100000000000001" customHeight="1" x14ac:dyDescent="0.25">
      <c r="A37" s="111"/>
      <c r="B37" s="112"/>
      <c r="C37" s="112"/>
      <c r="D37" s="113"/>
      <c r="E37" s="114"/>
      <c r="F37" s="115"/>
      <c r="G37" s="116"/>
      <c r="H37" s="117"/>
      <c r="I37" s="114"/>
      <c r="J37" s="117"/>
      <c r="K37" s="117"/>
      <c r="L37" s="114"/>
      <c r="M37" s="118"/>
      <c r="N37" s="118"/>
      <c r="O37" s="119"/>
      <c r="P37" s="119"/>
    </row>
    <row r="38" spans="1:16" ht="20.100000000000001" customHeight="1" x14ac:dyDescent="0.25">
      <c r="A38" s="111"/>
      <c r="B38" s="112"/>
      <c r="C38" s="112"/>
      <c r="D38" s="113"/>
      <c r="E38" s="114"/>
      <c r="F38" s="115"/>
      <c r="G38" s="116"/>
      <c r="H38" s="117"/>
      <c r="I38" s="114"/>
      <c r="J38" s="117"/>
      <c r="K38" s="117"/>
      <c r="L38" s="114"/>
      <c r="M38" s="118"/>
      <c r="N38" s="118"/>
      <c r="O38" s="119"/>
      <c r="P38" s="119"/>
    </row>
    <row r="39" spans="1:16" ht="20.100000000000001" customHeight="1" x14ac:dyDescent="0.25">
      <c r="A39" s="111"/>
      <c r="B39" s="112"/>
      <c r="C39" s="112"/>
      <c r="D39" s="113"/>
      <c r="E39" s="114"/>
      <c r="F39" s="115"/>
      <c r="G39" s="116"/>
      <c r="H39" s="117"/>
      <c r="I39" s="114"/>
      <c r="J39" s="117"/>
      <c r="K39" s="117"/>
      <c r="L39" s="114"/>
      <c r="M39" s="118"/>
      <c r="N39" s="118"/>
      <c r="O39" s="119"/>
      <c r="P39" s="119"/>
    </row>
    <row r="40" spans="1:16" ht="20.100000000000001" customHeight="1" x14ac:dyDescent="0.25">
      <c r="A40" s="111"/>
      <c r="B40" s="112"/>
      <c r="C40" s="112"/>
      <c r="D40" s="113"/>
      <c r="E40" s="114"/>
      <c r="F40" s="115"/>
      <c r="G40" s="116"/>
      <c r="H40" s="117"/>
      <c r="I40" s="114"/>
      <c r="J40" s="117"/>
      <c r="K40" s="117"/>
      <c r="L40" s="114"/>
      <c r="M40" s="118"/>
      <c r="N40" s="118"/>
      <c r="O40" s="119"/>
      <c r="P40" s="119"/>
    </row>
    <row r="41" spans="1:16" ht="20.100000000000001" customHeight="1" x14ac:dyDescent="0.25">
      <c r="A41" s="111"/>
      <c r="B41" s="112"/>
      <c r="C41" s="112"/>
      <c r="D41" s="113"/>
      <c r="E41" s="114"/>
      <c r="F41" s="115"/>
      <c r="G41" s="116"/>
      <c r="H41" s="117"/>
      <c r="I41" s="114"/>
      <c r="J41" s="117"/>
      <c r="K41" s="117"/>
      <c r="L41" s="114"/>
      <c r="M41" s="118"/>
      <c r="N41" s="118"/>
      <c r="O41" s="119"/>
      <c r="P41" s="119"/>
    </row>
    <row r="42" spans="1:16" ht="20.100000000000001" customHeight="1" x14ac:dyDescent="0.25">
      <c r="A42" s="111"/>
      <c r="B42" s="112"/>
      <c r="C42" s="112"/>
      <c r="D42" s="113"/>
      <c r="E42" s="114"/>
      <c r="F42" s="115"/>
      <c r="G42" s="116"/>
      <c r="H42" s="117"/>
      <c r="I42" s="114"/>
      <c r="J42" s="117"/>
      <c r="K42" s="117"/>
      <c r="L42" s="114"/>
      <c r="M42" s="118"/>
      <c r="N42" s="118"/>
      <c r="O42" s="119"/>
      <c r="P42" s="119"/>
    </row>
    <row r="43" spans="1:16" ht="20.100000000000001" customHeight="1" x14ac:dyDescent="0.25">
      <c r="A43" s="111"/>
      <c r="B43" s="112"/>
      <c r="C43" s="112"/>
      <c r="D43" s="113"/>
      <c r="E43" s="114"/>
      <c r="F43" s="115"/>
      <c r="G43" s="116"/>
      <c r="H43" s="117"/>
      <c r="I43" s="114"/>
      <c r="J43" s="117"/>
      <c r="K43" s="117"/>
      <c r="L43" s="114"/>
      <c r="M43" s="118"/>
      <c r="N43" s="118"/>
      <c r="O43" s="119"/>
      <c r="P43" s="119"/>
    </row>
    <row r="44" spans="1:16" ht="20.100000000000001" customHeight="1" x14ac:dyDescent="0.25">
      <c r="A44" s="111"/>
      <c r="B44" s="112"/>
      <c r="C44" s="112"/>
      <c r="D44" s="113"/>
      <c r="E44" s="114"/>
      <c r="F44" s="115"/>
      <c r="G44" s="116"/>
      <c r="H44" s="117"/>
      <c r="I44" s="114"/>
      <c r="J44" s="117"/>
      <c r="K44" s="117"/>
      <c r="L44" s="114"/>
      <c r="M44" s="118"/>
      <c r="N44" s="118"/>
      <c r="O44" s="119"/>
      <c r="P44" s="119"/>
    </row>
    <row r="45" spans="1:16" ht="20.100000000000001" customHeight="1" x14ac:dyDescent="0.25">
      <c r="A45" s="111"/>
      <c r="B45" s="112"/>
      <c r="C45" s="112"/>
      <c r="D45" s="113"/>
      <c r="E45" s="114"/>
      <c r="F45" s="115"/>
      <c r="G45" s="116"/>
      <c r="H45" s="117"/>
      <c r="I45" s="114"/>
      <c r="J45" s="117"/>
      <c r="K45" s="117"/>
      <c r="L45" s="114"/>
      <c r="M45" s="118"/>
      <c r="N45" s="118"/>
      <c r="O45" s="119"/>
      <c r="P45" s="119"/>
    </row>
    <row r="46" spans="1:16" ht="20.100000000000001" customHeight="1" x14ac:dyDescent="0.25">
      <c r="A46" s="111"/>
      <c r="B46" s="112"/>
      <c r="C46" s="112"/>
      <c r="D46" s="113"/>
      <c r="E46" s="114"/>
      <c r="F46" s="115"/>
      <c r="G46" s="116"/>
      <c r="H46" s="117"/>
      <c r="I46" s="114"/>
      <c r="J46" s="117"/>
      <c r="K46" s="117"/>
      <c r="L46" s="114"/>
      <c r="M46" s="118"/>
      <c r="N46" s="118"/>
      <c r="O46" s="119"/>
      <c r="P46" s="119"/>
    </row>
    <row r="47" spans="1:16" ht="20.100000000000001" customHeight="1" x14ac:dyDescent="0.25">
      <c r="A47" s="111"/>
      <c r="B47" s="112"/>
      <c r="C47" s="112"/>
      <c r="D47" s="113"/>
      <c r="E47" s="114"/>
      <c r="F47" s="115"/>
      <c r="G47" s="116"/>
      <c r="H47" s="117"/>
      <c r="I47" s="114"/>
      <c r="J47" s="117"/>
      <c r="K47" s="117"/>
      <c r="L47" s="114"/>
      <c r="M47" s="118"/>
      <c r="N47" s="118"/>
      <c r="O47" s="119"/>
      <c r="P47" s="119"/>
    </row>
    <row r="48" spans="1:16" ht="20.100000000000001" customHeight="1" x14ac:dyDescent="0.25">
      <c r="A48" s="111"/>
      <c r="B48" s="112"/>
      <c r="C48" s="112"/>
      <c r="D48" s="113"/>
      <c r="E48" s="114"/>
      <c r="F48" s="115"/>
      <c r="G48" s="116"/>
      <c r="H48" s="117"/>
      <c r="I48" s="114"/>
      <c r="J48" s="117"/>
      <c r="K48" s="117"/>
      <c r="L48" s="114"/>
      <c r="M48" s="118"/>
      <c r="N48" s="118"/>
      <c r="O48" s="119"/>
      <c r="P48" s="119"/>
    </row>
    <row r="49" spans="1:16" ht="20.100000000000001" customHeight="1" x14ac:dyDescent="0.25">
      <c r="A49" s="111"/>
      <c r="B49" s="112"/>
      <c r="C49" s="112"/>
      <c r="D49" s="113"/>
      <c r="E49" s="114"/>
      <c r="F49" s="115"/>
      <c r="G49" s="116"/>
      <c r="H49" s="117"/>
      <c r="I49" s="114"/>
      <c r="J49" s="117"/>
      <c r="K49" s="117"/>
      <c r="L49" s="114"/>
      <c r="M49" s="118"/>
      <c r="N49" s="118"/>
      <c r="O49" s="119"/>
      <c r="P49" s="119"/>
    </row>
    <row r="50" spans="1:16" ht="20.100000000000001" customHeight="1" x14ac:dyDescent="0.25">
      <c r="A50" s="111"/>
      <c r="B50" s="112"/>
      <c r="C50" s="112"/>
      <c r="D50" s="113"/>
      <c r="E50" s="114"/>
      <c r="F50" s="115"/>
      <c r="G50" s="116"/>
      <c r="H50" s="117"/>
      <c r="I50" s="114"/>
      <c r="J50" s="117"/>
      <c r="K50" s="117"/>
      <c r="L50" s="114"/>
      <c r="M50" s="118"/>
      <c r="N50" s="118"/>
      <c r="O50" s="119"/>
      <c r="P50" s="119"/>
    </row>
    <row r="51" spans="1:16" ht="20.100000000000001" customHeight="1" x14ac:dyDescent="0.25">
      <c r="A51" s="111"/>
      <c r="B51" s="112"/>
      <c r="C51" s="112"/>
      <c r="D51" s="113"/>
      <c r="E51" s="114"/>
      <c r="F51" s="115"/>
      <c r="G51" s="116"/>
      <c r="H51" s="117"/>
      <c r="I51" s="114"/>
      <c r="J51" s="117"/>
      <c r="K51" s="117"/>
      <c r="L51" s="114"/>
      <c r="M51" s="118"/>
      <c r="N51" s="118"/>
      <c r="O51" s="119"/>
      <c r="P51" s="119"/>
    </row>
    <row r="52" spans="1:16" ht="20.100000000000001" customHeight="1" x14ac:dyDescent="0.25">
      <c r="A52" s="111"/>
      <c r="B52" s="112"/>
      <c r="C52" s="112"/>
      <c r="D52" s="113"/>
      <c r="E52" s="114"/>
      <c r="F52" s="115"/>
      <c r="G52" s="116"/>
      <c r="H52" s="117"/>
      <c r="I52" s="114"/>
      <c r="J52" s="117"/>
      <c r="K52" s="117"/>
      <c r="L52" s="114"/>
      <c r="M52" s="118"/>
      <c r="N52" s="118"/>
      <c r="O52" s="119"/>
      <c r="P52" s="119"/>
    </row>
    <row r="53" spans="1:16" ht="20.100000000000001" customHeight="1" x14ac:dyDescent="0.25">
      <c r="A53" s="111"/>
      <c r="B53" s="112"/>
      <c r="C53" s="112"/>
      <c r="D53" s="113"/>
      <c r="E53" s="114"/>
      <c r="F53" s="115"/>
      <c r="G53" s="116"/>
      <c r="H53" s="117"/>
      <c r="I53" s="114"/>
      <c r="J53" s="117"/>
      <c r="K53" s="117"/>
      <c r="L53" s="114"/>
      <c r="M53" s="118"/>
      <c r="N53" s="118"/>
      <c r="O53" s="119"/>
      <c r="P53" s="119"/>
    </row>
    <row r="54" spans="1:16" ht="20.100000000000001" customHeight="1" x14ac:dyDescent="0.25">
      <c r="A54" s="111"/>
      <c r="B54" s="112"/>
      <c r="C54" s="112"/>
      <c r="D54" s="113"/>
      <c r="E54" s="114"/>
      <c r="F54" s="115"/>
      <c r="G54" s="116"/>
      <c r="H54" s="117"/>
      <c r="I54" s="114"/>
      <c r="J54" s="117"/>
      <c r="K54" s="117"/>
      <c r="L54" s="114"/>
      <c r="M54" s="118"/>
      <c r="N54" s="118"/>
      <c r="O54" s="119"/>
      <c r="P54" s="119"/>
    </row>
    <row r="55" spans="1:16" ht="20.100000000000001" customHeight="1" x14ac:dyDescent="0.25">
      <c r="A55" s="111"/>
      <c r="B55" s="112"/>
      <c r="C55" s="112"/>
      <c r="D55" s="113"/>
      <c r="E55" s="114"/>
      <c r="F55" s="115"/>
      <c r="G55" s="116"/>
      <c r="H55" s="117"/>
      <c r="I55" s="114"/>
      <c r="J55" s="117"/>
      <c r="K55" s="117"/>
      <c r="L55" s="114"/>
      <c r="M55" s="118"/>
      <c r="N55" s="118"/>
      <c r="O55" s="119"/>
      <c r="P55" s="119"/>
    </row>
    <row r="56" spans="1:16" ht="20.100000000000001" customHeight="1" x14ac:dyDescent="0.25">
      <c r="A56" s="111"/>
      <c r="B56" s="112"/>
      <c r="C56" s="112"/>
      <c r="D56" s="113"/>
      <c r="E56" s="114"/>
      <c r="F56" s="115"/>
      <c r="G56" s="116"/>
      <c r="H56" s="117"/>
      <c r="I56" s="114"/>
      <c r="J56" s="117"/>
      <c r="K56" s="117"/>
      <c r="L56" s="114"/>
      <c r="M56" s="118"/>
      <c r="N56" s="118"/>
      <c r="O56" s="119"/>
      <c r="P56" s="119"/>
    </row>
    <row r="57" spans="1:16" ht="20.100000000000001" customHeight="1" x14ac:dyDescent="0.25">
      <c r="A57" s="111"/>
      <c r="B57" s="112"/>
      <c r="C57" s="112"/>
      <c r="D57" s="113"/>
      <c r="E57" s="114"/>
      <c r="F57" s="115"/>
      <c r="G57" s="116"/>
      <c r="H57" s="117"/>
      <c r="I57" s="114"/>
      <c r="J57" s="117"/>
      <c r="K57" s="117"/>
      <c r="L57" s="114"/>
      <c r="M57" s="118"/>
      <c r="N57" s="118"/>
      <c r="O57" s="119"/>
      <c r="P57" s="119"/>
    </row>
    <row r="58" spans="1:16" ht="20.100000000000001" customHeight="1" x14ac:dyDescent="0.25">
      <c r="A58" s="111"/>
      <c r="B58" s="112"/>
      <c r="C58" s="112"/>
      <c r="D58" s="113"/>
      <c r="E58" s="114"/>
      <c r="F58" s="115"/>
      <c r="G58" s="116"/>
      <c r="H58" s="117"/>
      <c r="I58" s="114"/>
      <c r="J58" s="117"/>
      <c r="K58" s="117"/>
      <c r="L58" s="114"/>
      <c r="M58" s="118"/>
      <c r="N58" s="118"/>
      <c r="O58" s="119"/>
      <c r="P58" s="119"/>
    </row>
    <row r="59" spans="1:16" ht="20.100000000000001" customHeight="1" x14ac:dyDescent="0.25">
      <c r="A59" s="111"/>
      <c r="B59" s="112"/>
      <c r="C59" s="112"/>
      <c r="D59" s="113"/>
      <c r="E59" s="114"/>
      <c r="F59" s="115"/>
      <c r="G59" s="116"/>
      <c r="H59" s="117"/>
      <c r="I59" s="114"/>
      <c r="J59" s="117"/>
      <c r="K59" s="117"/>
      <c r="L59" s="114"/>
      <c r="M59" s="118"/>
      <c r="N59" s="118"/>
      <c r="O59" s="119"/>
      <c r="P59" s="119"/>
    </row>
    <row r="60" spans="1:16" ht="20.100000000000001" customHeight="1" x14ac:dyDescent="0.25">
      <c r="A60" s="111"/>
      <c r="B60" s="112"/>
      <c r="C60" s="112"/>
      <c r="D60" s="113"/>
      <c r="E60" s="114"/>
      <c r="F60" s="115"/>
      <c r="G60" s="116"/>
      <c r="H60" s="117"/>
      <c r="I60" s="114"/>
      <c r="J60" s="117"/>
      <c r="K60" s="117"/>
      <c r="L60" s="114"/>
      <c r="M60" s="118"/>
      <c r="N60" s="118"/>
      <c r="O60" s="119"/>
      <c r="P60" s="119"/>
    </row>
    <row r="61" spans="1:16" ht="20.100000000000001" customHeight="1" x14ac:dyDescent="0.25">
      <c r="A61" s="111"/>
      <c r="B61" s="112"/>
      <c r="C61" s="112"/>
      <c r="D61" s="113"/>
      <c r="E61" s="114"/>
      <c r="F61" s="115"/>
      <c r="G61" s="116"/>
      <c r="H61" s="117"/>
      <c r="I61" s="114"/>
      <c r="J61" s="117"/>
      <c r="K61" s="117"/>
      <c r="L61" s="114"/>
      <c r="M61" s="118"/>
      <c r="N61" s="118"/>
      <c r="O61" s="119"/>
      <c r="P61" s="119"/>
    </row>
    <row r="62" spans="1:16" ht="20.100000000000001" customHeight="1" x14ac:dyDescent="0.25">
      <c r="A62" s="111"/>
      <c r="B62" s="112"/>
      <c r="C62" s="112"/>
      <c r="D62" s="113"/>
      <c r="E62" s="114"/>
      <c r="F62" s="115"/>
      <c r="G62" s="116"/>
      <c r="H62" s="117"/>
      <c r="I62" s="114"/>
      <c r="J62" s="117"/>
      <c r="K62" s="117"/>
      <c r="L62" s="114"/>
      <c r="M62" s="118"/>
      <c r="N62" s="118"/>
      <c r="O62" s="119"/>
      <c r="P62" s="119"/>
    </row>
    <row r="63" spans="1:16" ht="20.100000000000001" customHeight="1" x14ac:dyDescent="0.25">
      <c r="A63" s="111"/>
      <c r="B63" s="112"/>
      <c r="C63" s="112"/>
      <c r="D63" s="113"/>
      <c r="E63" s="114"/>
      <c r="F63" s="115"/>
      <c r="G63" s="116"/>
      <c r="H63" s="117"/>
      <c r="I63" s="114"/>
      <c r="J63" s="117"/>
      <c r="K63" s="117"/>
      <c r="L63" s="114"/>
      <c r="M63" s="118"/>
      <c r="N63" s="118"/>
      <c r="O63" s="119"/>
      <c r="P63" s="119"/>
    </row>
    <row r="64" spans="1:16" ht="20.100000000000001" customHeight="1" x14ac:dyDescent="0.25">
      <c r="A64" s="111"/>
      <c r="B64" s="112"/>
      <c r="C64" s="112"/>
      <c r="D64" s="113"/>
      <c r="E64" s="114"/>
      <c r="F64" s="115"/>
      <c r="G64" s="116"/>
      <c r="H64" s="117"/>
      <c r="I64" s="114"/>
      <c r="J64" s="117"/>
      <c r="K64" s="117"/>
      <c r="L64" s="114"/>
      <c r="M64" s="118"/>
      <c r="N64" s="118"/>
      <c r="O64" s="119"/>
      <c r="P64" s="119"/>
    </row>
    <row r="65" spans="1:16" ht="20.100000000000001" customHeight="1" x14ac:dyDescent="0.25">
      <c r="A65" s="111"/>
      <c r="B65" s="112"/>
      <c r="C65" s="112"/>
      <c r="D65" s="113"/>
      <c r="E65" s="114"/>
      <c r="F65" s="115"/>
      <c r="G65" s="116"/>
      <c r="H65" s="117"/>
      <c r="I65" s="114"/>
      <c r="J65" s="117"/>
      <c r="K65" s="117"/>
      <c r="L65" s="114"/>
      <c r="M65" s="118"/>
      <c r="N65" s="118"/>
      <c r="O65" s="119"/>
      <c r="P65" s="119"/>
    </row>
    <row r="66" spans="1:16" ht="20.100000000000001" customHeight="1" x14ac:dyDescent="0.25">
      <c r="A66" s="111"/>
      <c r="B66" s="112"/>
      <c r="C66" s="112"/>
      <c r="D66" s="113"/>
      <c r="E66" s="114"/>
      <c r="F66" s="115"/>
      <c r="G66" s="116"/>
      <c r="H66" s="117"/>
      <c r="I66" s="114"/>
      <c r="J66" s="117"/>
      <c r="K66" s="117"/>
      <c r="L66" s="114"/>
      <c r="M66" s="118"/>
      <c r="N66" s="118"/>
      <c r="O66" s="119"/>
      <c r="P66" s="119"/>
    </row>
    <row r="67" spans="1:16" ht="20.100000000000001" customHeight="1" x14ac:dyDescent="0.25">
      <c r="A67" s="111"/>
      <c r="B67" s="112"/>
      <c r="C67" s="112"/>
      <c r="D67" s="113"/>
      <c r="E67" s="114"/>
      <c r="F67" s="115"/>
      <c r="G67" s="116"/>
      <c r="H67" s="117"/>
      <c r="I67" s="114"/>
      <c r="J67" s="117"/>
      <c r="K67" s="117"/>
      <c r="L67" s="114"/>
      <c r="M67" s="118"/>
      <c r="N67" s="118"/>
      <c r="O67" s="119"/>
      <c r="P67" s="119"/>
    </row>
    <row r="68" spans="1:16" ht="20.100000000000001" customHeight="1" x14ac:dyDescent="0.25">
      <c r="A68" s="111"/>
      <c r="B68" s="112"/>
      <c r="C68" s="112"/>
      <c r="D68" s="113"/>
      <c r="E68" s="114"/>
      <c r="F68" s="115"/>
      <c r="G68" s="116"/>
      <c r="H68" s="117"/>
      <c r="I68" s="114"/>
      <c r="J68" s="117"/>
      <c r="K68" s="117"/>
      <c r="L68" s="114"/>
      <c r="M68" s="118"/>
      <c r="N68" s="118"/>
      <c r="O68" s="119"/>
      <c r="P68" s="119"/>
    </row>
    <row r="69" spans="1:16" ht="20.100000000000001" customHeight="1" x14ac:dyDescent="0.25">
      <c r="A69" s="111"/>
      <c r="B69" s="122"/>
      <c r="C69" s="122"/>
      <c r="D69" s="123"/>
      <c r="E69" s="124"/>
      <c r="F69" s="125"/>
      <c r="G69" s="126"/>
      <c r="H69" s="127"/>
      <c r="I69" s="124"/>
      <c r="J69" s="127"/>
      <c r="K69" s="127"/>
      <c r="L69" s="124"/>
      <c r="M69" s="128"/>
      <c r="N69" s="128"/>
      <c r="O69" s="129"/>
      <c r="P69" s="129"/>
    </row>
    <row r="70" spans="1:16" ht="20.100000000000001" customHeight="1" x14ac:dyDescent="0.25">
      <c r="A70" s="111"/>
      <c r="B70" s="108"/>
      <c r="C70" s="108"/>
      <c r="D70" s="130"/>
      <c r="E70" s="131"/>
      <c r="F70" s="132"/>
      <c r="G70" s="133"/>
      <c r="H70" s="134"/>
      <c r="I70" s="131"/>
      <c r="J70" s="134"/>
      <c r="K70" s="134"/>
      <c r="L70" s="131"/>
      <c r="M70" s="135"/>
      <c r="N70" s="135"/>
      <c r="O70" s="136"/>
      <c r="P70" s="136"/>
    </row>
    <row r="71" spans="1:16" ht="20.100000000000001" customHeight="1" x14ac:dyDescent="0.25">
      <c r="A71" s="111"/>
      <c r="B71" s="108"/>
      <c r="C71" s="108"/>
      <c r="D71" s="137"/>
      <c r="E71" s="138"/>
      <c r="F71" s="132"/>
      <c r="G71" s="133"/>
      <c r="H71" s="136"/>
      <c r="I71" s="138"/>
      <c r="J71" s="136"/>
      <c r="K71" s="136"/>
      <c r="L71" s="138"/>
      <c r="M71" s="139"/>
      <c r="N71" s="139"/>
      <c r="O71" s="136"/>
      <c r="P71" s="136"/>
    </row>
    <row r="72" spans="1:16" ht="20.100000000000001" customHeight="1" x14ac:dyDescent="0.25">
      <c r="A72" s="111"/>
      <c r="B72" s="108"/>
      <c r="C72" s="108"/>
      <c r="D72" s="140"/>
      <c r="E72" s="141"/>
      <c r="F72" s="142"/>
      <c r="G72" s="143"/>
      <c r="H72" s="144"/>
      <c r="I72" s="141"/>
      <c r="J72" s="144"/>
      <c r="K72" s="144"/>
      <c r="L72" s="141"/>
      <c r="M72" s="145"/>
      <c r="N72" s="145"/>
      <c r="O72" s="144"/>
      <c r="P72" s="144"/>
    </row>
    <row r="73" spans="1:16" ht="20.100000000000001" customHeight="1" x14ac:dyDescent="0.25">
      <c r="A73" s="111"/>
      <c r="B73" s="108"/>
      <c r="C73" s="108"/>
      <c r="D73" s="140"/>
      <c r="E73" s="141"/>
      <c r="F73" s="142"/>
      <c r="G73" s="143"/>
      <c r="H73" s="144"/>
      <c r="I73" s="141"/>
      <c r="J73" s="144"/>
      <c r="K73" s="144"/>
      <c r="L73" s="141"/>
      <c r="M73" s="145"/>
      <c r="N73" s="145"/>
      <c r="O73" s="144"/>
      <c r="P73" s="144"/>
    </row>
    <row r="74" spans="1:16" ht="20.100000000000001" customHeight="1" x14ac:dyDescent="0.25">
      <c r="A74" s="111"/>
      <c r="B74" s="108"/>
      <c r="C74" s="108"/>
      <c r="D74" s="140"/>
      <c r="E74" s="141"/>
      <c r="F74" s="142"/>
      <c r="G74" s="143"/>
      <c r="H74" s="144"/>
      <c r="I74" s="141"/>
      <c r="J74" s="144"/>
      <c r="K74" s="144"/>
      <c r="L74" s="141"/>
      <c r="M74" s="145"/>
      <c r="N74" s="145"/>
      <c r="O74" s="144"/>
      <c r="P74" s="144"/>
    </row>
    <row r="75" spans="1:16" ht="20.100000000000001" customHeight="1" x14ac:dyDescent="0.25">
      <c r="A75" s="111"/>
      <c r="B75" s="108"/>
      <c r="C75" s="108"/>
      <c r="D75" s="140"/>
      <c r="E75" s="141"/>
      <c r="F75" s="142"/>
      <c r="G75" s="143"/>
      <c r="H75" s="144"/>
      <c r="I75" s="141"/>
      <c r="J75" s="144"/>
      <c r="K75" s="144"/>
      <c r="L75" s="141"/>
      <c r="M75" s="145"/>
      <c r="N75" s="145"/>
      <c r="O75" s="144"/>
      <c r="P75" s="144"/>
    </row>
    <row r="76" spans="1:16" ht="20.100000000000001" customHeight="1" x14ac:dyDescent="0.25">
      <c r="A76" s="111"/>
      <c r="B76" s="108"/>
      <c r="C76" s="108"/>
      <c r="D76" s="140"/>
      <c r="E76" s="141"/>
      <c r="F76" s="142"/>
      <c r="G76" s="143"/>
      <c r="H76" s="144"/>
      <c r="I76" s="141"/>
      <c r="J76" s="144"/>
      <c r="K76" s="144"/>
      <c r="L76" s="141"/>
      <c r="M76" s="145"/>
      <c r="N76" s="145"/>
      <c r="O76" s="144"/>
      <c r="P76" s="144"/>
    </row>
    <row r="77" spans="1:16" ht="20.100000000000001" customHeight="1" x14ac:dyDescent="0.25">
      <c r="A77" s="111"/>
      <c r="B77" s="108"/>
      <c r="C77" s="108"/>
      <c r="D77" s="140"/>
      <c r="E77" s="141"/>
      <c r="F77" s="142"/>
      <c r="G77" s="143"/>
      <c r="H77" s="144"/>
      <c r="I77" s="141"/>
      <c r="J77" s="144"/>
      <c r="K77" s="144"/>
      <c r="L77" s="141"/>
      <c r="M77" s="145"/>
      <c r="N77" s="145"/>
      <c r="O77" s="144"/>
      <c r="P77" s="144"/>
    </row>
    <row r="78" spans="1:16" ht="20.100000000000001" customHeight="1" x14ac:dyDescent="0.25">
      <c r="A78" s="111"/>
      <c r="B78" s="108"/>
      <c r="C78" s="108"/>
      <c r="D78" s="140"/>
      <c r="E78" s="141"/>
      <c r="F78" s="142"/>
      <c r="G78" s="143"/>
      <c r="H78" s="144"/>
      <c r="I78" s="141"/>
      <c r="J78" s="144"/>
      <c r="K78" s="144"/>
      <c r="L78" s="141"/>
      <c r="M78" s="145"/>
      <c r="N78" s="145"/>
      <c r="O78" s="144"/>
      <c r="P78" s="144"/>
    </row>
    <row r="79" spans="1:16" ht="20.100000000000001" customHeight="1" x14ac:dyDescent="0.25">
      <c r="A79" s="111"/>
      <c r="B79" s="108"/>
      <c r="C79" s="108"/>
      <c r="D79" s="140"/>
      <c r="E79" s="141"/>
      <c r="F79" s="142"/>
      <c r="G79" s="143"/>
      <c r="H79" s="144"/>
      <c r="I79" s="141"/>
      <c r="J79" s="144"/>
      <c r="K79" s="144"/>
      <c r="L79" s="141"/>
      <c r="M79" s="145"/>
      <c r="N79" s="145"/>
      <c r="O79" s="144"/>
      <c r="P79" s="144"/>
    </row>
    <row r="80" spans="1:16" ht="20.100000000000001" customHeight="1" x14ac:dyDescent="0.25">
      <c r="A80" s="111"/>
      <c r="B80" s="108"/>
      <c r="C80" s="108"/>
      <c r="D80" s="140"/>
      <c r="E80" s="141"/>
      <c r="F80" s="142"/>
      <c r="G80" s="143"/>
      <c r="H80" s="144"/>
      <c r="I80" s="141"/>
      <c r="J80" s="144"/>
      <c r="K80" s="144"/>
      <c r="L80" s="141"/>
      <c r="M80" s="145"/>
      <c r="N80" s="145"/>
      <c r="O80" s="144"/>
      <c r="P80" s="144"/>
    </row>
    <row r="81" spans="1:16" ht="20.100000000000001" customHeight="1" x14ac:dyDescent="0.25">
      <c r="A81" s="111"/>
      <c r="B81" s="108"/>
      <c r="C81" s="108"/>
      <c r="D81" s="140"/>
      <c r="E81" s="141"/>
      <c r="F81" s="142"/>
      <c r="G81" s="143"/>
      <c r="H81" s="144"/>
      <c r="I81" s="141"/>
      <c r="J81" s="144"/>
      <c r="K81" s="144"/>
      <c r="L81" s="141"/>
      <c r="M81" s="145"/>
      <c r="N81" s="145"/>
      <c r="O81" s="144"/>
      <c r="P81" s="144"/>
    </row>
    <row r="82" spans="1:16" ht="20.100000000000001" customHeight="1" x14ac:dyDescent="0.25">
      <c r="A82" s="111"/>
      <c r="B82" s="108"/>
      <c r="C82" s="108"/>
      <c r="D82" s="140"/>
      <c r="E82" s="141"/>
      <c r="F82" s="142"/>
      <c r="G82" s="143"/>
      <c r="H82" s="144"/>
      <c r="I82" s="141"/>
      <c r="J82" s="144"/>
      <c r="K82" s="144"/>
      <c r="L82" s="141"/>
      <c r="M82" s="145"/>
      <c r="N82" s="145"/>
      <c r="O82" s="144"/>
      <c r="P82" s="144"/>
    </row>
    <row r="83" spans="1:16" ht="20.100000000000001" customHeight="1" x14ac:dyDescent="0.25">
      <c r="A83" s="111"/>
      <c r="B83" s="108"/>
      <c r="C83" s="108"/>
      <c r="D83" s="140"/>
      <c r="E83" s="141"/>
      <c r="F83" s="142"/>
      <c r="G83" s="143"/>
      <c r="H83" s="144"/>
      <c r="I83" s="141"/>
      <c r="J83" s="144"/>
      <c r="K83" s="144"/>
      <c r="L83" s="141"/>
      <c r="M83" s="145"/>
      <c r="N83" s="145"/>
      <c r="O83" s="144"/>
      <c r="P83" s="144"/>
    </row>
    <row r="84" spans="1:16" ht="20.100000000000001" customHeight="1" x14ac:dyDescent="0.25">
      <c r="A84" s="111"/>
      <c r="B84" s="108"/>
      <c r="C84" s="108"/>
      <c r="D84" s="146"/>
      <c r="E84" s="121"/>
      <c r="F84" s="147"/>
      <c r="G84" s="148"/>
      <c r="H84" s="120"/>
      <c r="I84" s="121"/>
      <c r="J84" s="120"/>
      <c r="K84" s="120"/>
      <c r="L84" s="121"/>
      <c r="M84" s="76"/>
      <c r="N84" s="76"/>
      <c r="O84" s="120"/>
      <c r="P84" s="120"/>
    </row>
    <row r="85" spans="1:16" ht="20.100000000000001" customHeight="1" x14ac:dyDescent="0.25">
      <c r="A85" s="111"/>
      <c r="B85" s="108"/>
      <c r="C85" s="108"/>
      <c r="D85" s="146"/>
      <c r="E85" s="121"/>
      <c r="F85" s="147"/>
      <c r="G85" s="148"/>
      <c r="H85" s="120"/>
      <c r="I85" s="121"/>
      <c r="J85" s="120"/>
      <c r="K85" s="120"/>
      <c r="L85" s="121"/>
      <c r="M85" s="76"/>
      <c r="N85" s="76"/>
      <c r="O85" s="120"/>
      <c r="P85" s="120"/>
    </row>
    <row r="86" spans="1:16" ht="20.100000000000001" customHeight="1" x14ac:dyDescent="0.25">
      <c r="A86" s="111"/>
      <c r="B86" s="108"/>
      <c r="C86" s="108"/>
      <c r="D86" s="146"/>
      <c r="E86" s="121"/>
      <c r="F86" s="147"/>
      <c r="G86" s="148"/>
      <c r="H86" s="120"/>
      <c r="I86" s="121"/>
      <c r="J86" s="120"/>
      <c r="K86" s="120"/>
      <c r="L86" s="121"/>
      <c r="M86" s="76"/>
      <c r="N86" s="76"/>
      <c r="O86" s="120"/>
      <c r="P86" s="120"/>
    </row>
    <row r="87" spans="1:16" ht="20.100000000000001" customHeight="1" x14ac:dyDescent="0.25">
      <c r="A87" s="111"/>
      <c r="B87" s="108"/>
      <c r="C87" s="108"/>
      <c r="D87" s="146"/>
      <c r="E87" s="121"/>
      <c r="F87" s="147"/>
      <c r="G87" s="148"/>
      <c r="H87" s="120"/>
      <c r="I87" s="121"/>
      <c r="J87" s="120"/>
      <c r="K87" s="120"/>
      <c r="L87" s="121"/>
      <c r="M87" s="76"/>
      <c r="N87" s="76"/>
      <c r="O87" s="120"/>
      <c r="P87" s="120"/>
    </row>
    <row r="88" spans="1:16" ht="20.100000000000001" customHeight="1" x14ac:dyDescent="0.25">
      <c r="A88" s="111"/>
      <c r="B88" s="108"/>
      <c r="C88" s="108"/>
      <c r="D88" s="146"/>
      <c r="E88" s="121"/>
      <c r="F88" s="147"/>
      <c r="G88" s="148"/>
      <c r="H88" s="120"/>
      <c r="I88" s="121"/>
      <c r="J88" s="120"/>
      <c r="K88" s="120"/>
      <c r="L88" s="121"/>
      <c r="M88" s="76"/>
      <c r="N88" s="76"/>
      <c r="O88" s="120"/>
      <c r="P88" s="120"/>
    </row>
    <row r="89" spans="1:16" ht="20.100000000000001" customHeight="1" x14ac:dyDescent="0.25">
      <c r="A89" s="111"/>
      <c r="B89" s="108"/>
      <c r="C89" s="108"/>
      <c r="D89" s="146"/>
      <c r="E89" s="121"/>
      <c r="F89" s="147"/>
      <c r="G89" s="148"/>
      <c r="H89" s="120"/>
      <c r="I89" s="121"/>
      <c r="J89" s="120"/>
      <c r="K89" s="120"/>
      <c r="L89" s="121"/>
      <c r="M89" s="76"/>
      <c r="N89" s="76"/>
      <c r="O89" s="120"/>
      <c r="P89" s="120"/>
    </row>
    <row r="90" spans="1:16" ht="20.100000000000001" customHeight="1" x14ac:dyDescent="0.25">
      <c r="A90" s="111"/>
      <c r="B90" s="108"/>
      <c r="C90" s="108"/>
      <c r="D90" s="146"/>
      <c r="E90" s="121"/>
      <c r="F90" s="147"/>
      <c r="G90" s="148"/>
      <c r="H90" s="120"/>
      <c r="I90" s="121"/>
      <c r="J90" s="120"/>
      <c r="K90" s="120"/>
      <c r="L90" s="121"/>
      <c r="M90" s="76"/>
      <c r="N90" s="76"/>
      <c r="O90" s="120"/>
      <c r="P90" s="120"/>
    </row>
    <row r="91" spans="1:16" ht="20.100000000000001" customHeight="1" x14ac:dyDescent="0.25">
      <c r="A91" s="111"/>
      <c r="B91" s="108"/>
      <c r="C91" s="108"/>
      <c r="D91" s="146"/>
      <c r="E91" s="121"/>
      <c r="F91" s="147"/>
      <c r="G91" s="148"/>
      <c r="H91" s="120"/>
      <c r="I91" s="121"/>
      <c r="J91" s="120"/>
      <c r="K91" s="120"/>
      <c r="L91" s="121"/>
      <c r="M91" s="76"/>
      <c r="N91" s="76"/>
      <c r="O91" s="120"/>
      <c r="P91" s="120"/>
    </row>
    <row r="92" spans="1:16" ht="20.100000000000001" customHeight="1" x14ac:dyDescent="0.25">
      <c r="A92" s="111"/>
      <c r="B92" s="108"/>
      <c r="C92" s="108"/>
      <c r="D92" s="146"/>
      <c r="E92" s="121"/>
      <c r="F92" s="147"/>
      <c r="G92" s="148"/>
      <c r="H92" s="120"/>
      <c r="I92" s="121"/>
      <c r="J92" s="120"/>
      <c r="K92" s="120"/>
      <c r="L92" s="121"/>
      <c r="M92" s="76"/>
      <c r="N92" s="76"/>
      <c r="O92" s="120"/>
      <c r="P92" s="120"/>
    </row>
    <row r="93" spans="1:16" ht="20.100000000000001" customHeight="1" x14ac:dyDescent="0.25">
      <c r="A93" s="111"/>
      <c r="B93" s="108"/>
      <c r="C93" s="108"/>
      <c r="D93" s="146"/>
      <c r="E93" s="121"/>
      <c r="F93" s="147"/>
      <c r="G93" s="148"/>
      <c r="H93" s="120"/>
      <c r="I93" s="121"/>
      <c r="J93" s="120"/>
      <c r="K93" s="120"/>
      <c r="L93" s="121"/>
      <c r="M93" s="76"/>
      <c r="N93" s="76"/>
      <c r="O93" s="120"/>
      <c r="P93" s="120"/>
    </row>
    <row r="94" spans="1:16" ht="20.100000000000001" customHeight="1" x14ac:dyDescent="0.25">
      <c r="A94" s="111"/>
      <c r="B94" s="108"/>
      <c r="C94" s="108"/>
      <c r="D94" s="146"/>
      <c r="E94" s="121"/>
      <c r="F94" s="147"/>
      <c r="G94" s="148"/>
      <c r="H94" s="120"/>
      <c r="I94" s="121"/>
      <c r="J94" s="120"/>
      <c r="K94" s="120"/>
      <c r="L94" s="121"/>
      <c r="M94" s="76"/>
      <c r="N94" s="76"/>
      <c r="O94" s="120"/>
      <c r="P94" s="120"/>
    </row>
    <row r="95" spans="1:16" ht="20.100000000000001" customHeight="1" x14ac:dyDescent="0.25">
      <c r="A95" s="111"/>
      <c r="B95" s="108"/>
      <c r="C95" s="108"/>
      <c r="D95" s="146"/>
      <c r="E95" s="121"/>
      <c r="F95" s="147"/>
      <c r="G95" s="148"/>
      <c r="H95" s="120"/>
      <c r="I95" s="121"/>
      <c r="J95" s="120"/>
      <c r="K95" s="120"/>
      <c r="L95" s="121"/>
      <c r="M95" s="76"/>
      <c r="N95" s="76"/>
      <c r="O95" s="120"/>
      <c r="P95" s="120"/>
    </row>
    <row r="96" spans="1:16" ht="20.100000000000001" customHeight="1" x14ac:dyDescent="0.25">
      <c r="A96" s="111"/>
      <c r="B96" s="108"/>
      <c r="C96" s="108"/>
      <c r="D96" s="146"/>
      <c r="E96" s="121"/>
      <c r="F96" s="147"/>
      <c r="G96" s="148"/>
      <c r="H96" s="120"/>
      <c r="I96" s="121"/>
      <c r="J96" s="120"/>
      <c r="K96" s="120"/>
      <c r="L96" s="121"/>
      <c r="M96" s="76"/>
      <c r="N96" s="76"/>
      <c r="O96" s="120"/>
      <c r="P96" s="120"/>
    </row>
    <row r="97" spans="1:16" ht="20.100000000000001" customHeight="1" x14ac:dyDescent="0.25">
      <c r="A97" s="111"/>
      <c r="B97" s="108"/>
      <c r="C97" s="108"/>
      <c r="D97" s="146"/>
      <c r="E97" s="121"/>
      <c r="F97" s="147"/>
      <c r="G97" s="148"/>
      <c r="H97" s="120"/>
      <c r="I97" s="121"/>
      <c r="J97" s="120"/>
      <c r="K97" s="120"/>
      <c r="L97" s="121"/>
      <c r="M97" s="76"/>
      <c r="N97" s="76"/>
      <c r="O97" s="120"/>
      <c r="P97" s="120"/>
    </row>
    <row r="98" spans="1:16" s="15" customFormat="1" ht="20.100000000000001" customHeight="1" x14ac:dyDescent="0.25">
      <c r="A98" s="149"/>
      <c r="B98" s="108"/>
      <c r="C98" s="108"/>
      <c r="D98" s="150"/>
      <c r="E98" s="121"/>
      <c r="F98" s="147"/>
      <c r="G98" s="148"/>
      <c r="H98" s="76"/>
      <c r="I98" s="121"/>
      <c r="J98" s="76"/>
      <c r="K98" s="76"/>
      <c r="L98" s="121"/>
      <c r="M98" s="76"/>
      <c r="N98" s="76"/>
      <c r="O98" s="76"/>
      <c r="P98" s="76"/>
    </row>
    <row r="99" spans="1:16" ht="20.100000000000001" customHeight="1" x14ac:dyDescent="0.25">
      <c r="A99" s="111"/>
      <c r="B99" s="108"/>
      <c r="C99" s="108"/>
      <c r="D99" s="146"/>
      <c r="E99" s="121"/>
      <c r="F99" s="147"/>
      <c r="G99" s="148"/>
      <c r="H99" s="120"/>
      <c r="I99" s="121"/>
      <c r="J99" s="120"/>
      <c r="K99" s="120"/>
      <c r="L99" s="121"/>
      <c r="M99" s="76"/>
      <c r="N99" s="76"/>
      <c r="O99" s="120"/>
      <c r="P99" s="120"/>
    </row>
    <row r="100" spans="1:16" ht="20.100000000000001" customHeight="1" x14ac:dyDescent="0.25">
      <c r="A100" s="111"/>
      <c r="B100" s="108"/>
      <c r="C100" s="108"/>
      <c r="D100" s="146"/>
      <c r="E100" s="121"/>
      <c r="F100" s="147"/>
      <c r="G100" s="148"/>
      <c r="H100" s="120"/>
      <c r="I100" s="121"/>
      <c r="J100" s="120"/>
      <c r="K100" s="120"/>
      <c r="L100" s="121"/>
      <c r="M100" s="76"/>
      <c r="N100" s="76"/>
      <c r="O100" s="120"/>
      <c r="P100" s="120"/>
    </row>
    <row r="101" spans="1:16" ht="20.100000000000001" customHeight="1" x14ac:dyDescent="0.25">
      <c r="A101" s="111"/>
      <c r="B101" s="108"/>
      <c r="C101" s="108"/>
      <c r="D101" s="146"/>
      <c r="E101" s="121"/>
      <c r="F101" s="147"/>
      <c r="G101" s="148"/>
      <c r="H101" s="120"/>
      <c r="I101" s="121"/>
      <c r="J101" s="120"/>
      <c r="K101" s="120"/>
      <c r="L101" s="121"/>
      <c r="M101" s="76"/>
      <c r="N101" s="76"/>
      <c r="O101" s="120"/>
      <c r="P101" s="120"/>
    </row>
    <row r="102" spans="1:16" ht="20.100000000000001" customHeight="1" x14ac:dyDescent="0.25">
      <c r="A102" s="111"/>
      <c r="B102" s="108"/>
      <c r="C102" s="108"/>
      <c r="D102" s="146"/>
      <c r="E102" s="121"/>
      <c r="F102" s="147"/>
      <c r="G102" s="148"/>
      <c r="H102" s="120"/>
      <c r="I102" s="121"/>
      <c r="J102" s="120"/>
      <c r="K102" s="120"/>
      <c r="L102" s="121"/>
      <c r="M102" s="76"/>
      <c r="N102" s="76"/>
      <c r="O102" s="120"/>
      <c r="P102" s="120"/>
    </row>
    <row r="103" spans="1:16" ht="20.100000000000001" customHeight="1" x14ac:dyDescent="0.25">
      <c r="A103" s="111"/>
      <c r="B103" s="108"/>
      <c r="C103" s="108"/>
      <c r="D103" s="146"/>
      <c r="E103" s="121"/>
      <c r="F103" s="147"/>
      <c r="G103" s="148"/>
      <c r="H103" s="120"/>
      <c r="I103" s="121"/>
      <c r="J103" s="120"/>
      <c r="K103" s="120"/>
      <c r="L103" s="121"/>
      <c r="M103" s="76"/>
      <c r="N103" s="76"/>
      <c r="O103" s="120"/>
      <c r="P103" s="120"/>
    </row>
    <row r="104" spans="1:16" ht="20.100000000000001" customHeight="1" x14ac:dyDescent="0.25">
      <c r="A104" s="111"/>
      <c r="B104" s="108"/>
      <c r="C104" s="108"/>
      <c r="D104" s="146"/>
      <c r="E104" s="121"/>
      <c r="F104" s="147"/>
      <c r="G104" s="148"/>
      <c r="H104" s="120"/>
      <c r="I104" s="121"/>
      <c r="J104" s="120"/>
      <c r="K104" s="120"/>
      <c r="L104" s="121"/>
      <c r="M104" s="76"/>
      <c r="N104" s="76"/>
      <c r="O104" s="120"/>
      <c r="P104" s="120"/>
    </row>
    <row r="105" spans="1:16" ht="20.100000000000001" customHeight="1" x14ac:dyDescent="0.25">
      <c r="A105" s="111"/>
      <c r="B105" s="108"/>
      <c r="C105" s="108"/>
      <c r="D105" s="146"/>
      <c r="E105" s="121"/>
      <c r="F105" s="147"/>
      <c r="G105" s="148"/>
      <c r="H105" s="120"/>
      <c r="I105" s="121"/>
      <c r="J105" s="120"/>
      <c r="K105" s="120"/>
      <c r="L105" s="121"/>
      <c r="M105" s="76"/>
      <c r="N105" s="76"/>
      <c r="O105" s="120"/>
      <c r="P105" s="120"/>
    </row>
    <row r="106" spans="1:16" ht="20.100000000000001" customHeight="1" x14ac:dyDescent="0.25">
      <c r="A106" s="111"/>
      <c r="B106" s="108"/>
      <c r="C106" s="108"/>
      <c r="D106" s="140"/>
      <c r="E106" s="141"/>
      <c r="F106" s="142"/>
      <c r="G106" s="143"/>
      <c r="H106" s="144"/>
      <c r="I106" s="141"/>
      <c r="J106" s="144"/>
      <c r="K106" s="144"/>
      <c r="L106" s="141"/>
      <c r="M106" s="145"/>
      <c r="N106" s="145"/>
      <c r="O106" s="144"/>
      <c r="P106" s="144"/>
    </row>
    <row r="107" spans="1:16" ht="20.100000000000001" customHeight="1" x14ac:dyDescent="0.25">
      <c r="A107" s="111"/>
      <c r="B107" s="108"/>
      <c r="C107" s="108"/>
      <c r="D107" s="140"/>
      <c r="E107" s="141"/>
      <c r="F107" s="142"/>
      <c r="G107" s="143"/>
      <c r="H107" s="144"/>
      <c r="I107" s="141"/>
      <c r="J107" s="144"/>
      <c r="K107" s="144"/>
      <c r="L107" s="141"/>
      <c r="M107" s="145"/>
      <c r="N107" s="145"/>
      <c r="O107" s="144"/>
      <c r="P107" s="144"/>
    </row>
    <row r="108" spans="1:16" ht="20.100000000000001" customHeight="1" x14ac:dyDescent="0.25">
      <c r="A108" s="111"/>
      <c r="B108" s="108"/>
      <c r="C108" s="108"/>
      <c r="D108" s="140"/>
      <c r="E108" s="141"/>
      <c r="F108" s="142"/>
      <c r="G108" s="143"/>
      <c r="H108" s="144"/>
      <c r="I108" s="141"/>
      <c r="J108" s="144"/>
      <c r="K108" s="144"/>
      <c r="L108" s="141"/>
      <c r="M108" s="145"/>
      <c r="N108" s="145"/>
      <c r="O108" s="144"/>
      <c r="P108" s="144"/>
    </row>
    <row r="109" spans="1:16" ht="20.100000000000001" customHeight="1" x14ac:dyDescent="0.25">
      <c r="A109" s="111"/>
      <c r="B109" s="108"/>
      <c r="C109" s="108"/>
      <c r="D109" s="140"/>
      <c r="E109" s="141"/>
      <c r="F109" s="142"/>
      <c r="G109" s="143"/>
      <c r="H109" s="144"/>
      <c r="I109" s="141"/>
      <c r="J109" s="144"/>
      <c r="K109" s="144"/>
      <c r="L109" s="141"/>
      <c r="M109" s="145"/>
      <c r="N109" s="145"/>
      <c r="O109" s="144"/>
      <c r="P109" s="144"/>
    </row>
    <row r="110" spans="1:16" ht="20.100000000000001" customHeight="1" x14ac:dyDescent="0.25">
      <c r="A110" s="111"/>
      <c r="B110" s="108"/>
      <c r="C110" s="108"/>
      <c r="D110" s="140"/>
      <c r="E110" s="141"/>
      <c r="F110" s="142"/>
      <c r="G110" s="143"/>
      <c r="H110" s="144"/>
      <c r="I110" s="141"/>
      <c r="J110" s="144"/>
      <c r="K110" s="144"/>
      <c r="L110" s="141"/>
      <c r="M110" s="145"/>
      <c r="N110" s="145"/>
      <c r="O110" s="144"/>
      <c r="P110" s="144"/>
    </row>
    <row r="111" spans="1:16" ht="20.100000000000001" customHeight="1" x14ac:dyDescent="0.25">
      <c r="A111" s="111"/>
      <c r="B111" s="108"/>
      <c r="C111" s="108"/>
      <c r="D111" s="140"/>
      <c r="E111" s="141"/>
      <c r="F111" s="142"/>
      <c r="G111" s="143"/>
      <c r="H111" s="144"/>
      <c r="I111" s="141"/>
      <c r="J111" s="144"/>
      <c r="K111" s="144"/>
      <c r="L111" s="141"/>
      <c r="M111" s="145"/>
      <c r="N111" s="145"/>
      <c r="O111" s="144"/>
      <c r="P111" s="144"/>
    </row>
    <row r="112" spans="1:16" ht="20.100000000000001" customHeight="1" x14ac:dyDescent="0.25">
      <c r="A112" s="111"/>
      <c r="B112" s="108"/>
      <c r="C112" s="108"/>
      <c r="D112" s="140"/>
      <c r="E112" s="141"/>
      <c r="F112" s="142"/>
      <c r="G112" s="143"/>
      <c r="H112" s="144"/>
      <c r="I112" s="141"/>
      <c r="J112" s="144"/>
      <c r="K112" s="144"/>
      <c r="L112" s="141"/>
      <c r="M112" s="145"/>
      <c r="N112" s="145"/>
      <c r="O112" s="144"/>
      <c r="P112" s="144"/>
    </row>
    <row r="113" spans="1:16" ht="20.100000000000001" customHeight="1" x14ac:dyDescent="0.25">
      <c r="A113" s="111"/>
      <c r="B113" s="108"/>
      <c r="C113" s="108"/>
      <c r="D113" s="140"/>
      <c r="E113" s="141"/>
      <c r="F113" s="142"/>
      <c r="G113" s="143"/>
      <c r="H113" s="144"/>
      <c r="I113" s="141"/>
      <c r="J113" s="144"/>
      <c r="K113" s="144"/>
      <c r="L113" s="141"/>
      <c r="M113" s="145"/>
      <c r="N113" s="145"/>
      <c r="O113" s="144"/>
      <c r="P113" s="144"/>
    </row>
    <row r="114" spans="1:16" ht="20.100000000000001" customHeight="1" x14ac:dyDescent="0.25">
      <c r="A114" s="111"/>
      <c r="B114" s="108"/>
      <c r="C114" s="108"/>
      <c r="D114" s="140"/>
      <c r="E114" s="141"/>
      <c r="F114" s="142"/>
      <c r="G114" s="143"/>
      <c r="H114" s="144"/>
      <c r="I114" s="141"/>
      <c r="J114" s="144"/>
      <c r="K114" s="144"/>
      <c r="L114" s="141"/>
      <c r="M114" s="145"/>
      <c r="N114" s="145"/>
      <c r="O114" s="144"/>
      <c r="P114" s="144"/>
    </row>
    <row r="115" spans="1:16" ht="20.100000000000001" customHeight="1" x14ac:dyDescent="0.25">
      <c r="A115" s="111"/>
      <c r="B115" s="108"/>
      <c r="C115" s="108"/>
      <c r="D115" s="140"/>
      <c r="E115" s="141"/>
      <c r="F115" s="142"/>
      <c r="G115" s="143"/>
      <c r="H115" s="144"/>
      <c r="I115" s="141"/>
      <c r="J115" s="144"/>
      <c r="K115" s="144"/>
      <c r="L115" s="141"/>
      <c r="M115" s="145"/>
      <c r="N115" s="145"/>
      <c r="O115" s="144"/>
      <c r="P115" s="144"/>
    </row>
    <row r="116" spans="1:16" ht="20.100000000000001" customHeight="1" x14ac:dyDescent="0.25">
      <c r="A116" s="111"/>
      <c r="B116" s="108"/>
      <c r="C116" s="108"/>
      <c r="D116" s="140"/>
      <c r="E116" s="141"/>
      <c r="F116" s="142"/>
      <c r="G116" s="143"/>
      <c r="H116" s="144"/>
      <c r="I116" s="141"/>
      <c r="J116" s="144"/>
      <c r="K116" s="144"/>
      <c r="L116" s="141"/>
      <c r="M116" s="145"/>
      <c r="N116" s="145"/>
      <c r="O116" s="144"/>
      <c r="P116" s="144"/>
    </row>
    <row r="117" spans="1:16" ht="20.100000000000001" customHeight="1" x14ac:dyDescent="0.25">
      <c r="A117" s="111"/>
      <c r="B117" s="108"/>
      <c r="C117" s="108"/>
      <c r="D117" s="140"/>
      <c r="E117" s="141"/>
      <c r="F117" s="142"/>
      <c r="G117" s="143"/>
      <c r="H117" s="144"/>
      <c r="I117" s="141"/>
      <c r="J117" s="144"/>
      <c r="K117" s="144"/>
      <c r="L117" s="141"/>
      <c r="M117" s="145"/>
      <c r="N117" s="145"/>
      <c r="O117" s="144"/>
      <c r="P117" s="144"/>
    </row>
    <row r="118" spans="1:16" ht="20.100000000000001" customHeight="1" x14ac:dyDescent="0.25">
      <c r="A118" s="111"/>
      <c r="B118" s="108"/>
      <c r="C118" s="108"/>
      <c r="D118" s="140"/>
      <c r="E118" s="141"/>
      <c r="F118" s="142"/>
      <c r="G118" s="143"/>
      <c r="H118" s="144"/>
      <c r="I118" s="141"/>
      <c r="J118" s="144"/>
      <c r="K118" s="144"/>
      <c r="L118" s="141"/>
      <c r="M118" s="145"/>
      <c r="N118" s="145"/>
      <c r="O118" s="144"/>
      <c r="P118" s="144"/>
    </row>
    <row r="119" spans="1:16" ht="20.100000000000001" customHeight="1" x14ac:dyDescent="0.25">
      <c r="A119" s="111"/>
      <c r="B119" s="108"/>
      <c r="C119" s="108"/>
      <c r="D119" s="140"/>
      <c r="E119" s="141"/>
      <c r="F119" s="142"/>
      <c r="G119" s="143"/>
      <c r="H119" s="144"/>
      <c r="I119" s="141"/>
      <c r="J119" s="144"/>
      <c r="K119" s="144"/>
      <c r="L119" s="141"/>
      <c r="M119" s="145"/>
      <c r="N119" s="145"/>
      <c r="O119" s="144"/>
      <c r="P119" s="144"/>
    </row>
    <row r="120" spans="1:16" ht="20.100000000000001" customHeight="1" x14ac:dyDescent="0.25">
      <c r="A120" s="111"/>
      <c r="B120" s="108"/>
      <c r="C120" s="108"/>
      <c r="D120" s="140"/>
      <c r="E120" s="141"/>
      <c r="F120" s="142"/>
      <c r="G120" s="143"/>
      <c r="H120" s="144"/>
      <c r="I120" s="141"/>
      <c r="J120" s="144"/>
      <c r="K120" s="144"/>
      <c r="L120" s="141"/>
      <c r="M120" s="145"/>
      <c r="N120" s="145"/>
      <c r="O120" s="144"/>
      <c r="P120" s="144"/>
    </row>
    <row r="121" spans="1:16" ht="20.100000000000001" customHeight="1" x14ac:dyDescent="0.25">
      <c r="A121" s="111"/>
      <c r="B121" s="108"/>
      <c r="C121" s="108"/>
      <c r="D121" s="140"/>
      <c r="E121" s="141"/>
      <c r="F121" s="142"/>
      <c r="G121" s="143"/>
      <c r="H121" s="144"/>
      <c r="I121" s="141"/>
      <c r="J121" s="144"/>
      <c r="K121" s="144"/>
      <c r="L121" s="141"/>
      <c r="M121" s="145"/>
      <c r="N121" s="145"/>
      <c r="O121" s="144"/>
      <c r="P121" s="144"/>
    </row>
    <row r="122" spans="1:16" ht="20.100000000000001" customHeight="1" x14ac:dyDescent="0.25">
      <c r="A122" s="111"/>
      <c r="B122" s="108"/>
      <c r="C122" s="108"/>
      <c r="D122" s="140"/>
      <c r="E122" s="141"/>
      <c r="F122" s="142"/>
      <c r="G122" s="143"/>
      <c r="H122" s="144"/>
      <c r="I122" s="141"/>
      <c r="J122" s="144"/>
      <c r="K122" s="144"/>
      <c r="L122" s="141"/>
      <c r="M122" s="145"/>
      <c r="N122" s="145"/>
      <c r="O122" s="144"/>
      <c r="P122" s="144"/>
    </row>
    <row r="123" spans="1:16" ht="20.100000000000001" customHeight="1" x14ac:dyDescent="0.25">
      <c r="A123" s="111"/>
      <c r="B123" s="108"/>
      <c r="C123" s="108"/>
      <c r="D123" s="140"/>
      <c r="E123" s="141"/>
      <c r="F123" s="142"/>
      <c r="G123" s="143"/>
      <c r="H123" s="144"/>
      <c r="I123" s="141"/>
      <c r="J123" s="144"/>
      <c r="K123" s="144"/>
      <c r="L123" s="141"/>
      <c r="M123" s="145"/>
      <c r="N123" s="145"/>
      <c r="O123" s="144"/>
      <c r="P123" s="144"/>
    </row>
    <row r="124" spans="1:16" ht="20.100000000000001" customHeight="1" x14ac:dyDescent="0.25">
      <c r="A124" s="111"/>
      <c r="B124" s="108"/>
      <c r="C124" s="108"/>
      <c r="D124" s="140"/>
      <c r="E124" s="141"/>
      <c r="F124" s="142"/>
      <c r="G124" s="143"/>
      <c r="H124" s="144"/>
      <c r="I124" s="141"/>
      <c r="J124" s="144"/>
      <c r="K124" s="144"/>
      <c r="L124" s="141"/>
      <c r="M124" s="145"/>
      <c r="N124" s="145"/>
      <c r="O124" s="144"/>
      <c r="P124" s="144"/>
    </row>
    <row r="125" spans="1:16" ht="20.100000000000001" customHeight="1" x14ac:dyDescent="0.25">
      <c r="A125" s="111"/>
      <c r="B125" s="108"/>
      <c r="C125" s="108"/>
      <c r="D125" s="140"/>
      <c r="E125" s="141"/>
      <c r="F125" s="142"/>
      <c r="G125" s="143"/>
      <c r="H125" s="144"/>
      <c r="I125" s="141"/>
      <c r="J125" s="144"/>
      <c r="K125" s="144"/>
      <c r="L125" s="141"/>
      <c r="M125" s="145"/>
      <c r="N125" s="145"/>
      <c r="O125" s="144"/>
      <c r="P125" s="144"/>
    </row>
    <row r="126" spans="1:16" ht="20.100000000000001" customHeight="1" x14ac:dyDescent="0.25">
      <c r="A126" s="111"/>
      <c r="B126" s="108"/>
      <c r="C126" s="108"/>
      <c r="D126" s="140"/>
      <c r="E126" s="141"/>
      <c r="F126" s="142"/>
      <c r="G126" s="143"/>
      <c r="H126" s="144"/>
      <c r="I126" s="141"/>
      <c r="J126" s="144"/>
      <c r="K126" s="144"/>
      <c r="L126" s="141"/>
      <c r="M126" s="145"/>
      <c r="N126" s="145"/>
      <c r="O126" s="144"/>
      <c r="P126" s="144"/>
    </row>
    <row r="127" spans="1:16" ht="20.100000000000001" customHeight="1" x14ac:dyDescent="0.25">
      <c r="A127" s="111"/>
      <c r="B127" s="108"/>
      <c r="C127" s="108"/>
      <c r="D127" s="146"/>
      <c r="E127" s="121"/>
      <c r="F127" s="147"/>
      <c r="G127" s="148"/>
      <c r="H127" s="120"/>
      <c r="I127" s="121"/>
      <c r="J127" s="120"/>
      <c r="K127" s="120"/>
      <c r="L127" s="121"/>
      <c r="M127" s="76"/>
      <c r="N127" s="76"/>
      <c r="O127" s="120"/>
      <c r="P127" s="120"/>
    </row>
    <row r="128" spans="1:16" ht="20.100000000000001" customHeight="1" x14ac:dyDescent="0.25">
      <c r="A128" s="111"/>
      <c r="B128" s="108"/>
      <c r="C128" s="108"/>
      <c r="D128" s="146"/>
      <c r="E128" s="121"/>
      <c r="F128" s="147"/>
      <c r="G128" s="148"/>
      <c r="H128" s="120"/>
      <c r="I128" s="121"/>
      <c r="J128" s="120"/>
      <c r="K128" s="120"/>
      <c r="L128" s="121"/>
      <c r="M128" s="76"/>
      <c r="N128" s="76"/>
      <c r="O128" s="120"/>
      <c r="P128" s="120"/>
    </row>
    <row r="129" spans="1:16" ht="20.100000000000001" customHeight="1" x14ac:dyDescent="0.25">
      <c r="A129" s="111"/>
      <c r="B129" s="108"/>
      <c r="C129" s="108"/>
      <c r="D129" s="146"/>
      <c r="E129" s="121"/>
      <c r="F129" s="147"/>
      <c r="G129" s="148"/>
      <c r="H129" s="120"/>
      <c r="I129" s="121"/>
      <c r="J129" s="120"/>
      <c r="K129" s="120"/>
      <c r="L129" s="121"/>
      <c r="M129" s="76"/>
      <c r="N129" s="76"/>
      <c r="O129" s="120"/>
      <c r="P129" s="120"/>
    </row>
    <row r="130" spans="1:16" ht="20.100000000000001" customHeight="1" x14ac:dyDescent="0.25">
      <c r="A130" s="111"/>
      <c r="B130" s="108"/>
      <c r="C130" s="108"/>
      <c r="D130" s="146"/>
      <c r="E130" s="121"/>
      <c r="F130" s="147"/>
      <c r="G130" s="148"/>
      <c r="H130" s="120"/>
      <c r="I130" s="121"/>
      <c r="J130" s="120"/>
      <c r="K130" s="120"/>
      <c r="L130" s="121"/>
      <c r="M130" s="76"/>
      <c r="N130" s="76"/>
      <c r="O130" s="120"/>
      <c r="P130" s="120"/>
    </row>
    <row r="131" spans="1:16" ht="20.100000000000001" customHeight="1" x14ac:dyDescent="0.25">
      <c r="A131" s="111"/>
      <c r="B131" s="108"/>
      <c r="C131" s="108"/>
      <c r="D131" s="146"/>
      <c r="E131" s="121"/>
      <c r="F131" s="147"/>
      <c r="G131" s="148"/>
      <c r="H131" s="120"/>
      <c r="I131" s="121"/>
      <c r="J131" s="120"/>
      <c r="K131" s="120"/>
      <c r="L131" s="121"/>
      <c r="M131" s="76"/>
      <c r="N131" s="76"/>
      <c r="O131" s="120"/>
      <c r="P131" s="120"/>
    </row>
    <row r="132" spans="1:16" ht="20.100000000000001" customHeight="1" x14ac:dyDescent="0.25">
      <c r="A132" s="111"/>
      <c r="B132" s="108"/>
      <c r="C132" s="108"/>
      <c r="D132" s="146"/>
      <c r="E132" s="121"/>
      <c r="F132" s="147"/>
      <c r="G132" s="148"/>
      <c r="H132" s="120"/>
      <c r="I132" s="121"/>
      <c r="J132" s="120"/>
      <c r="K132" s="120"/>
      <c r="L132" s="121"/>
      <c r="M132" s="76"/>
      <c r="N132" s="76"/>
      <c r="O132" s="120"/>
      <c r="P132" s="120"/>
    </row>
    <row r="133" spans="1:16" ht="20.100000000000001" customHeight="1" x14ac:dyDescent="0.25">
      <c r="A133" s="111"/>
      <c r="B133" s="108"/>
      <c r="C133" s="108"/>
      <c r="D133" s="146"/>
      <c r="E133" s="121"/>
      <c r="F133" s="147"/>
      <c r="G133" s="148"/>
      <c r="H133" s="120"/>
      <c r="I133" s="121"/>
      <c r="J133" s="120"/>
      <c r="K133" s="120"/>
      <c r="L133" s="121"/>
      <c r="M133" s="76"/>
      <c r="N133" s="76"/>
      <c r="O133" s="120"/>
      <c r="P133" s="120"/>
    </row>
    <row r="134" spans="1:16" ht="20.100000000000001" customHeight="1" x14ac:dyDescent="0.25">
      <c r="A134" s="111"/>
      <c r="B134" s="108"/>
      <c r="C134" s="108"/>
      <c r="D134" s="146"/>
      <c r="E134" s="121"/>
      <c r="F134" s="147"/>
      <c r="G134" s="148"/>
      <c r="H134" s="120"/>
      <c r="I134" s="121"/>
      <c r="J134" s="120"/>
      <c r="K134" s="120"/>
      <c r="L134" s="121"/>
      <c r="M134" s="76"/>
      <c r="N134" s="76"/>
      <c r="O134" s="120"/>
      <c r="P134" s="120"/>
    </row>
    <row r="135" spans="1:16" ht="20.100000000000001" customHeight="1" x14ac:dyDescent="0.25">
      <c r="A135" s="111"/>
      <c r="B135" s="108"/>
      <c r="C135" s="108"/>
      <c r="D135" s="146"/>
      <c r="E135" s="121"/>
      <c r="F135" s="147"/>
      <c r="G135" s="148"/>
      <c r="H135" s="120"/>
      <c r="I135" s="121"/>
      <c r="J135" s="120"/>
      <c r="K135" s="120"/>
      <c r="L135" s="121"/>
      <c r="M135" s="76"/>
      <c r="N135" s="76"/>
      <c r="O135" s="120"/>
      <c r="P135" s="120"/>
    </row>
    <row r="136" spans="1:16" ht="20.100000000000001" customHeight="1" x14ac:dyDescent="0.25">
      <c r="A136" s="111"/>
      <c r="B136" s="108"/>
      <c r="C136" s="108"/>
      <c r="D136" s="146"/>
      <c r="E136" s="121"/>
      <c r="F136" s="147"/>
      <c r="G136" s="148"/>
      <c r="H136" s="120"/>
      <c r="I136" s="121"/>
      <c r="J136" s="120"/>
      <c r="K136" s="120"/>
      <c r="L136" s="121"/>
      <c r="M136" s="76"/>
      <c r="N136" s="76"/>
      <c r="O136" s="120"/>
      <c r="P136" s="120"/>
    </row>
    <row r="137" spans="1:16" ht="20.100000000000001" customHeight="1" x14ac:dyDescent="0.25">
      <c r="A137" s="111"/>
      <c r="B137" s="108"/>
      <c r="C137" s="108"/>
      <c r="D137" s="146"/>
      <c r="E137" s="121"/>
      <c r="F137" s="147"/>
      <c r="G137" s="148"/>
      <c r="H137" s="120"/>
      <c r="I137" s="121"/>
      <c r="J137" s="120"/>
      <c r="K137" s="120"/>
      <c r="L137" s="121"/>
      <c r="M137" s="76"/>
      <c r="N137" s="76"/>
      <c r="O137" s="120"/>
      <c r="P137" s="120"/>
    </row>
    <row r="138" spans="1:16" ht="20.100000000000001" customHeight="1" x14ac:dyDescent="0.25">
      <c r="A138" s="111"/>
      <c r="B138" s="108"/>
      <c r="C138" s="108"/>
      <c r="D138" s="146"/>
      <c r="E138" s="121"/>
      <c r="F138" s="147"/>
      <c r="G138" s="148"/>
      <c r="H138" s="120"/>
      <c r="I138" s="121"/>
      <c r="J138" s="120"/>
      <c r="K138" s="120"/>
      <c r="L138" s="121"/>
      <c r="M138" s="76"/>
      <c r="N138" s="76"/>
      <c r="O138" s="120"/>
      <c r="P138" s="120"/>
    </row>
    <row r="139" spans="1:16" ht="20.100000000000001" customHeight="1" x14ac:dyDescent="0.25">
      <c r="A139" s="111"/>
      <c r="B139" s="108"/>
      <c r="C139" s="108"/>
      <c r="D139" s="146"/>
      <c r="E139" s="121"/>
      <c r="F139" s="147"/>
      <c r="G139" s="148"/>
      <c r="H139" s="120"/>
      <c r="I139" s="121"/>
      <c r="J139" s="120"/>
      <c r="K139" s="120"/>
      <c r="L139" s="121"/>
      <c r="M139" s="76"/>
      <c r="N139" s="76"/>
      <c r="O139" s="120"/>
      <c r="P139" s="120"/>
    </row>
    <row r="140" spans="1:16" ht="20.100000000000001" customHeight="1" x14ac:dyDescent="0.25">
      <c r="A140" s="111"/>
      <c r="B140" s="108"/>
      <c r="C140" s="108"/>
      <c r="D140" s="146"/>
      <c r="E140" s="121"/>
      <c r="F140" s="147"/>
      <c r="G140" s="148"/>
      <c r="H140" s="120"/>
      <c r="I140" s="121"/>
      <c r="J140" s="120"/>
      <c r="K140" s="120"/>
      <c r="L140" s="121"/>
      <c r="M140" s="76"/>
      <c r="N140" s="76"/>
      <c r="O140" s="120"/>
      <c r="P140" s="120"/>
    </row>
    <row r="141" spans="1:16" ht="20.100000000000001" customHeight="1" x14ac:dyDescent="0.25">
      <c r="A141" s="111"/>
      <c r="B141" s="108"/>
      <c r="C141" s="108"/>
      <c r="D141" s="146"/>
      <c r="E141" s="121"/>
      <c r="F141" s="147"/>
      <c r="G141" s="148"/>
      <c r="H141" s="120"/>
      <c r="I141" s="121"/>
      <c r="J141" s="120"/>
      <c r="K141" s="120"/>
      <c r="L141" s="121"/>
      <c r="M141" s="76"/>
      <c r="N141" s="76"/>
      <c r="O141" s="120"/>
      <c r="P141" s="120"/>
    </row>
    <row r="142" spans="1:16" ht="20.100000000000001" customHeight="1" x14ac:dyDescent="0.25">
      <c r="A142" s="111"/>
      <c r="B142" s="108"/>
      <c r="C142" s="108"/>
      <c r="D142" s="146"/>
      <c r="E142" s="121"/>
      <c r="F142" s="147"/>
      <c r="G142" s="148"/>
      <c r="H142" s="120"/>
      <c r="I142" s="121"/>
      <c r="J142" s="120"/>
      <c r="K142" s="120"/>
      <c r="L142" s="121"/>
      <c r="M142" s="76"/>
      <c r="N142" s="76"/>
      <c r="O142" s="120"/>
      <c r="P142" s="120"/>
    </row>
    <row r="143" spans="1:16" ht="20.100000000000001" customHeight="1" x14ac:dyDescent="0.25">
      <c r="A143" s="151"/>
      <c r="B143" s="138"/>
      <c r="C143" s="138"/>
      <c r="D143" s="152"/>
      <c r="E143" s="141"/>
      <c r="F143" s="142"/>
      <c r="G143" s="143"/>
      <c r="H143" s="145"/>
      <c r="I143" s="141"/>
      <c r="J143" s="145"/>
      <c r="K143" s="145"/>
      <c r="L143" s="141"/>
      <c r="M143" s="145"/>
      <c r="N143" s="145"/>
      <c r="O143" s="145"/>
      <c r="P143" s="145"/>
    </row>
    <row r="144" spans="1:16" ht="20.100000000000001" customHeight="1" x14ac:dyDescent="0.25">
      <c r="A144" s="111"/>
      <c r="B144" s="108"/>
      <c r="C144" s="108"/>
      <c r="D144" s="146"/>
      <c r="E144" s="121"/>
      <c r="F144" s="147"/>
      <c r="G144" s="148"/>
      <c r="H144" s="120"/>
      <c r="I144" s="121"/>
      <c r="J144" s="120"/>
      <c r="K144" s="120"/>
      <c r="L144" s="121"/>
      <c r="M144" s="76"/>
      <c r="N144" s="76"/>
      <c r="O144" s="120"/>
      <c r="P144" s="120"/>
    </row>
    <row r="145" spans="1:16" ht="20.100000000000001" customHeight="1" x14ac:dyDescent="0.25">
      <c r="A145" s="111"/>
      <c r="B145" s="108"/>
      <c r="C145" s="108"/>
      <c r="D145" s="146"/>
      <c r="E145" s="121"/>
      <c r="F145" s="147"/>
      <c r="G145" s="148"/>
      <c r="H145" s="120"/>
      <c r="I145" s="121"/>
      <c r="J145" s="120"/>
      <c r="K145" s="120"/>
      <c r="L145" s="121"/>
      <c r="M145" s="76"/>
      <c r="N145" s="76"/>
      <c r="O145" s="120"/>
      <c r="P145" s="120"/>
    </row>
    <row r="146" spans="1:16" ht="20.100000000000001" customHeight="1" x14ac:dyDescent="0.25">
      <c r="A146" s="111"/>
      <c r="B146" s="108"/>
      <c r="C146" s="108"/>
      <c r="D146" s="146"/>
      <c r="E146" s="121"/>
      <c r="F146" s="147"/>
      <c r="G146" s="148"/>
      <c r="H146" s="153"/>
      <c r="I146" s="121"/>
      <c r="J146" s="120"/>
      <c r="K146" s="120"/>
      <c r="L146" s="121"/>
      <c r="M146" s="76"/>
      <c r="N146" s="76"/>
      <c r="O146" s="120"/>
      <c r="P146" s="120"/>
    </row>
    <row r="147" spans="1:16" ht="20.100000000000001" customHeight="1" x14ac:dyDescent="0.25">
      <c r="A147" s="111"/>
      <c r="B147" s="108"/>
      <c r="C147" s="108"/>
      <c r="D147" s="146"/>
      <c r="E147" s="121"/>
      <c r="F147" s="147"/>
      <c r="G147" s="148"/>
      <c r="H147" s="120"/>
      <c r="I147" s="121"/>
      <c r="J147" s="120"/>
      <c r="K147" s="120"/>
      <c r="L147" s="121"/>
      <c r="M147" s="76"/>
      <c r="N147" s="76"/>
      <c r="O147" s="120"/>
      <c r="P147" s="120"/>
    </row>
    <row r="148" spans="1:16" ht="20.100000000000001" customHeight="1" x14ac:dyDescent="0.25">
      <c r="A148" s="153"/>
      <c r="B148" s="108"/>
      <c r="C148" s="108"/>
      <c r="D148" s="140"/>
      <c r="E148" s="141"/>
      <c r="F148" s="142"/>
      <c r="G148" s="143"/>
      <c r="H148" s="144"/>
      <c r="I148" s="141"/>
      <c r="J148" s="144"/>
      <c r="K148" s="144"/>
      <c r="L148" s="141"/>
      <c r="M148" s="145"/>
      <c r="N148" s="145"/>
      <c r="O148" s="144"/>
      <c r="P148" s="144"/>
    </row>
    <row r="149" spans="1:16" ht="20.100000000000001" customHeight="1" x14ac:dyDescent="0.25">
      <c r="A149" s="153"/>
      <c r="B149" s="108"/>
      <c r="C149" s="108"/>
      <c r="D149" s="154"/>
      <c r="E149" s="108"/>
      <c r="F149" s="109"/>
      <c r="G149" s="110"/>
      <c r="H149" s="153"/>
      <c r="I149" s="108"/>
      <c r="J149" s="153"/>
      <c r="K149" s="153"/>
      <c r="L149" s="108"/>
      <c r="M149" s="155"/>
      <c r="N149" s="155"/>
      <c r="O149" s="153"/>
      <c r="P149" s="153"/>
    </row>
    <row r="150" spans="1:16" ht="20.100000000000001" customHeight="1" x14ac:dyDescent="0.25">
      <c r="A150" s="153"/>
      <c r="B150" s="108"/>
      <c r="C150" s="108"/>
      <c r="D150" s="154"/>
      <c r="E150" s="108"/>
      <c r="F150" s="109"/>
      <c r="G150" s="110"/>
      <c r="H150" s="153"/>
      <c r="I150" s="108"/>
      <c r="J150" s="153"/>
      <c r="K150" s="153"/>
      <c r="L150" s="108"/>
      <c r="M150" s="155"/>
      <c r="N150" s="155"/>
      <c r="O150" s="153"/>
      <c r="P150" s="153"/>
    </row>
    <row r="151" spans="1:16" ht="20.100000000000001" customHeight="1" x14ac:dyDescent="0.25">
      <c r="A151" s="136"/>
      <c r="B151" s="138"/>
      <c r="C151" s="138"/>
      <c r="D151" s="137"/>
      <c r="E151" s="138"/>
      <c r="F151" s="132"/>
      <c r="G151" s="133"/>
      <c r="H151" s="136"/>
      <c r="I151" s="138"/>
      <c r="J151" s="136"/>
      <c r="K151" s="136"/>
      <c r="L151" s="138"/>
      <c r="M151" s="139"/>
      <c r="N151" s="139"/>
      <c r="O151" s="136"/>
      <c r="P151" s="136"/>
    </row>
    <row r="152" spans="1:16" ht="20.100000000000001" customHeight="1" x14ac:dyDescent="0.25">
      <c r="A152" s="144"/>
      <c r="B152" s="141"/>
      <c r="C152" s="141"/>
      <c r="D152" s="140"/>
      <c r="E152" s="141"/>
      <c r="F152" s="142"/>
      <c r="G152" s="143"/>
      <c r="H152" s="144"/>
      <c r="I152" s="141"/>
      <c r="J152" s="144"/>
      <c r="K152" s="144"/>
      <c r="L152" s="141"/>
      <c r="M152" s="145"/>
      <c r="N152" s="145"/>
      <c r="O152" s="144"/>
      <c r="P152" s="144"/>
    </row>
    <row r="153" spans="1:16" ht="20.100000000000001" customHeight="1" x14ac:dyDescent="0.25">
      <c r="A153" s="144"/>
      <c r="B153" s="141"/>
      <c r="C153" s="141"/>
      <c r="D153" s="140"/>
      <c r="E153" s="141"/>
      <c r="F153" s="142"/>
      <c r="G153" s="143"/>
      <c r="H153" s="144"/>
      <c r="I153" s="141"/>
      <c r="J153" s="144"/>
      <c r="K153" s="144"/>
      <c r="L153" s="141"/>
      <c r="M153" s="145"/>
      <c r="N153" s="145"/>
      <c r="O153" s="144"/>
      <c r="P153" s="144"/>
    </row>
    <row r="154" spans="1:16" ht="20.100000000000001" customHeight="1" x14ac:dyDescent="0.25">
      <c r="A154" s="120"/>
      <c r="B154" s="121"/>
      <c r="C154" s="121"/>
      <c r="D154" s="146"/>
      <c r="E154" s="121"/>
      <c r="F154" s="147"/>
      <c r="G154" s="148"/>
      <c r="H154" s="120"/>
      <c r="I154" s="121"/>
      <c r="J154" s="120"/>
      <c r="K154" s="120"/>
      <c r="L154" s="121"/>
      <c r="M154" s="76"/>
      <c r="N154" s="76"/>
      <c r="O154" s="120"/>
      <c r="P154" s="120"/>
    </row>
    <row r="155" spans="1:16" ht="20.100000000000001" customHeight="1" x14ac:dyDescent="0.25">
      <c r="A155" s="120"/>
      <c r="B155" s="121"/>
      <c r="C155" s="121"/>
      <c r="D155" s="146"/>
      <c r="E155" s="121"/>
      <c r="F155" s="147"/>
      <c r="G155" s="148"/>
      <c r="H155" s="120"/>
      <c r="I155" s="121"/>
      <c r="J155" s="120"/>
      <c r="K155" s="120"/>
      <c r="L155" s="121"/>
      <c r="M155" s="76"/>
      <c r="N155" s="76"/>
      <c r="O155" s="120"/>
      <c r="P155" s="120"/>
    </row>
    <row r="156" spans="1:16" ht="20.100000000000001" customHeight="1" x14ac:dyDescent="0.25">
      <c r="A156" s="120"/>
      <c r="B156" s="121"/>
      <c r="C156" s="121"/>
      <c r="D156" s="146"/>
      <c r="E156" s="121"/>
      <c r="F156" s="147"/>
      <c r="G156" s="148"/>
      <c r="H156" s="120"/>
      <c r="I156" s="121"/>
      <c r="J156" s="120"/>
      <c r="K156" s="120"/>
      <c r="L156" s="121"/>
      <c r="M156" s="76"/>
      <c r="N156" s="76"/>
      <c r="O156" s="120"/>
      <c r="P156" s="120"/>
    </row>
    <row r="157" spans="1:16" ht="20.100000000000001" customHeight="1" x14ac:dyDescent="0.25">
      <c r="A157" s="120"/>
      <c r="B157" s="121"/>
      <c r="C157" s="121"/>
      <c r="D157" s="146"/>
      <c r="E157" s="121"/>
      <c r="F157" s="147"/>
      <c r="G157" s="148"/>
      <c r="H157" s="120"/>
      <c r="I157" s="121"/>
      <c r="J157" s="120"/>
      <c r="K157" s="120"/>
      <c r="L157" s="121"/>
      <c r="M157" s="76"/>
      <c r="N157" s="76"/>
      <c r="O157" s="120"/>
      <c r="P157" s="120"/>
    </row>
    <row r="158" spans="1:16" ht="20.100000000000001" customHeight="1" x14ac:dyDescent="0.25">
      <c r="A158" s="120"/>
      <c r="B158" s="121"/>
      <c r="C158" s="121"/>
      <c r="D158" s="146"/>
      <c r="E158" s="121"/>
      <c r="F158" s="147"/>
      <c r="G158" s="148"/>
      <c r="H158" s="111"/>
      <c r="I158" s="121"/>
      <c r="J158" s="120"/>
      <c r="K158" s="120"/>
      <c r="L158" s="121"/>
      <c r="M158" s="76"/>
      <c r="N158" s="76"/>
      <c r="O158" s="120"/>
      <c r="P158" s="120"/>
    </row>
    <row r="159" spans="1:16" ht="20.100000000000001" customHeight="1" x14ac:dyDescent="0.25">
      <c r="A159" s="120"/>
      <c r="B159" s="121"/>
      <c r="C159" s="121"/>
      <c r="D159" s="146"/>
      <c r="E159" s="121"/>
      <c r="F159" s="147"/>
      <c r="G159" s="148"/>
      <c r="H159" s="153"/>
      <c r="I159" s="121"/>
      <c r="J159" s="120"/>
      <c r="K159" s="120"/>
      <c r="L159" s="121"/>
      <c r="M159" s="76"/>
      <c r="N159" s="76"/>
      <c r="O159" s="120"/>
      <c r="P159" s="120"/>
    </row>
    <row r="160" spans="1:16" ht="20.100000000000001" customHeight="1" x14ac:dyDescent="0.25">
      <c r="A160" s="120"/>
      <c r="B160" s="121"/>
      <c r="C160" s="121"/>
      <c r="D160" s="146"/>
      <c r="E160" s="121"/>
      <c r="F160" s="147"/>
      <c r="G160" s="148"/>
      <c r="H160" s="120"/>
      <c r="I160" s="121"/>
      <c r="J160" s="120"/>
      <c r="K160" s="120"/>
      <c r="L160" s="121"/>
      <c r="M160" s="76"/>
      <c r="N160" s="76"/>
      <c r="O160" s="120"/>
      <c r="P160" s="120"/>
    </row>
    <row r="161" spans="1:16" ht="20.100000000000001" customHeight="1" x14ac:dyDescent="0.25">
      <c r="A161" s="120"/>
      <c r="B161" s="121"/>
      <c r="C161" s="121"/>
      <c r="D161" s="146"/>
      <c r="E161" s="121"/>
      <c r="F161" s="147"/>
      <c r="G161" s="148"/>
      <c r="H161" s="120"/>
      <c r="I161" s="121"/>
      <c r="J161" s="120"/>
      <c r="K161" s="120"/>
      <c r="L161" s="121"/>
      <c r="M161" s="76"/>
      <c r="N161" s="76"/>
      <c r="O161" s="120"/>
      <c r="P161" s="120"/>
    </row>
    <row r="162" spans="1:16" ht="20.100000000000001" customHeight="1" x14ac:dyDescent="0.25">
      <c r="A162" s="134"/>
      <c r="B162" s="131"/>
      <c r="C162" s="131"/>
      <c r="D162" s="134"/>
      <c r="E162" s="131"/>
      <c r="F162" s="132"/>
      <c r="G162" s="133"/>
      <c r="H162" s="134"/>
      <c r="I162" s="131"/>
      <c r="J162" s="134"/>
      <c r="K162" s="134"/>
      <c r="L162" s="131"/>
      <c r="M162" s="135"/>
      <c r="N162" s="135"/>
      <c r="O162" s="136"/>
      <c r="P162" s="136"/>
    </row>
    <row r="163" spans="1:16" ht="20.100000000000001" customHeight="1" x14ac:dyDescent="0.25">
      <c r="A163" s="134"/>
      <c r="B163" s="131"/>
      <c r="C163" s="131"/>
      <c r="D163" s="134"/>
      <c r="E163" s="131"/>
      <c r="F163" s="132"/>
      <c r="G163" s="133"/>
      <c r="H163" s="134"/>
      <c r="I163" s="131"/>
      <c r="J163" s="134"/>
      <c r="K163" s="134"/>
      <c r="L163" s="131"/>
      <c r="M163" s="135"/>
      <c r="N163" s="135"/>
      <c r="O163" s="136"/>
      <c r="P163" s="136"/>
    </row>
    <row r="164" spans="1:16" ht="20.100000000000001" customHeight="1" x14ac:dyDescent="0.25">
      <c r="A164" s="134"/>
      <c r="B164" s="131"/>
      <c r="C164" s="131"/>
      <c r="D164" s="134"/>
      <c r="E164" s="131"/>
      <c r="F164" s="132"/>
      <c r="G164" s="133"/>
      <c r="H164" s="134"/>
      <c r="I164" s="131"/>
      <c r="J164" s="134"/>
      <c r="K164" s="134"/>
      <c r="L164" s="131"/>
      <c r="M164" s="135"/>
      <c r="N164" s="135"/>
      <c r="O164" s="136"/>
      <c r="P164" s="136"/>
    </row>
    <row r="165" spans="1:16" ht="20.100000000000001" customHeight="1" x14ac:dyDescent="0.25">
      <c r="A165" s="134"/>
      <c r="B165" s="131"/>
      <c r="C165" s="131"/>
      <c r="D165" s="134"/>
      <c r="E165" s="131"/>
      <c r="F165" s="132"/>
      <c r="G165" s="133"/>
      <c r="H165" s="134"/>
      <c r="I165" s="131"/>
      <c r="J165" s="134"/>
      <c r="K165" s="134"/>
      <c r="L165" s="131"/>
      <c r="M165" s="135"/>
      <c r="N165" s="135"/>
      <c r="O165" s="136"/>
      <c r="P165" s="136"/>
    </row>
    <row r="166" spans="1:16" ht="20.100000000000001" customHeight="1" x14ac:dyDescent="0.25">
      <c r="A166" s="134"/>
      <c r="B166" s="131"/>
      <c r="C166" s="131"/>
      <c r="D166" s="134"/>
      <c r="E166" s="131"/>
      <c r="F166" s="132"/>
      <c r="G166" s="133"/>
      <c r="H166" s="134"/>
      <c r="I166" s="131"/>
      <c r="J166" s="134"/>
      <c r="K166" s="134"/>
      <c r="L166" s="131"/>
      <c r="M166" s="135"/>
      <c r="N166" s="135"/>
      <c r="O166" s="136"/>
      <c r="P166" s="136"/>
    </row>
    <row r="167" spans="1:16" ht="20.100000000000001" customHeight="1" x14ac:dyDescent="0.25">
      <c r="A167" s="134"/>
      <c r="B167" s="131"/>
      <c r="C167" s="131"/>
      <c r="D167" s="134"/>
      <c r="E167" s="131"/>
      <c r="F167" s="132"/>
      <c r="G167" s="133"/>
      <c r="H167" s="134"/>
      <c r="I167" s="131"/>
      <c r="J167" s="134"/>
      <c r="K167" s="134"/>
      <c r="L167" s="131"/>
      <c r="M167" s="135"/>
      <c r="N167" s="135"/>
      <c r="O167" s="136"/>
      <c r="P167" s="136"/>
    </row>
    <row r="168" spans="1:16" ht="20.100000000000001" customHeight="1" x14ac:dyDescent="0.25">
      <c r="A168" s="134"/>
      <c r="B168" s="131"/>
      <c r="C168" s="131"/>
      <c r="D168" s="134"/>
      <c r="E168" s="131"/>
      <c r="F168" s="132"/>
      <c r="G168" s="133"/>
      <c r="H168" s="134"/>
      <c r="I168" s="131"/>
      <c r="J168" s="134"/>
      <c r="K168" s="134"/>
      <c r="L168" s="131"/>
      <c r="M168" s="135"/>
      <c r="N168" s="135"/>
      <c r="O168" s="136"/>
      <c r="P168" s="136"/>
    </row>
    <row r="169" spans="1:16" ht="20.100000000000001" customHeight="1" x14ac:dyDescent="0.25">
      <c r="A169" s="134"/>
      <c r="B169" s="131"/>
      <c r="C169" s="131"/>
      <c r="D169" s="134"/>
      <c r="E169" s="131"/>
      <c r="F169" s="132"/>
      <c r="G169" s="133"/>
      <c r="H169" s="134"/>
      <c r="I169" s="131"/>
      <c r="J169" s="134"/>
      <c r="K169" s="134"/>
      <c r="L169" s="131"/>
      <c r="M169" s="135"/>
      <c r="N169" s="135"/>
      <c r="O169" s="136"/>
      <c r="P169" s="136"/>
    </row>
    <row r="170" spans="1:16" ht="20.100000000000001" customHeight="1" x14ac:dyDescent="0.25">
      <c r="A170" s="134"/>
      <c r="B170" s="131"/>
      <c r="C170" s="131"/>
      <c r="D170" s="134"/>
      <c r="E170" s="131"/>
      <c r="F170" s="132"/>
      <c r="G170" s="133"/>
      <c r="H170" s="134"/>
      <c r="I170" s="131"/>
      <c r="J170" s="134"/>
      <c r="K170" s="134"/>
      <c r="L170" s="131"/>
      <c r="M170" s="135"/>
      <c r="N170" s="135"/>
      <c r="O170" s="136"/>
      <c r="P170" s="136"/>
    </row>
    <row r="171" spans="1:16" ht="20.100000000000001" customHeight="1" x14ac:dyDescent="0.25">
      <c r="A171" s="134"/>
      <c r="B171" s="131"/>
      <c r="C171" s="131"/>
      <c r="D171" s="130"/>
      <c r="E171" s="131"/>
      <c r="F171" s="132"/>
      <c r="G171" s="133"/>
      <c r="H171" s="134"/>
      <c r="I171" s="131"/>
      <c r="J171" s="134"/>
      <c r="K171" s="134"/>
      <c r="L171" s="131"/>
      <c r="M171" s="135"/>
      <c r="N171" s="135"/>
      <c r="O171" s="136"/>
      <c r="P171" s="136"/>
    </row>
    <row r="172" spans="1:16" ht="20.100000000000001" customHeight="1" x14ac:dyDescent="0.25">
      <c r="A172" s="134"/>
      <c r="B172" s="131"/>
      <c r="C172" s="131"/>
      <c r="D172" s="134"/>
      <c r="E172" s="131"/>
      <c r="F172" s="132"/>
      <c r="G172" s="133"/>
      <c r="H172" s="117"/>
      <c r="I172" s="131"/>
      <c r="J172" s="134"/>
      <c r="K172" s="134"/>
      <c r="L172" s="131"/>
      <c r="M172" s="135"/>
      <c r="N172" s="135"/>
      <c r="O172" s="136"/>
      <c r="P172" s="136"/>
    </row>
    <row r="173" spans="1:16" ht="20.100000000000001" customHeight="1" x14ac:dyDescent="0.25">
      <c r="A173" s="134"/>
      <c r="B173" s="131"/>
      <c r="C173" s="131"/>
      <c r="D173" s="134"/>
      <c r="E173" s="131"/>
      <c r="F173" s="132"/>
      <c r="G173" s="133"/>
      <c r="H173" s="117"/>
      <c r="I173" s="131"/>
      <c r="J173" s="134"/>
      <c r="K173" s="134"/>
      <c r="L173" s="131"/>
      <c r="M173" s="135"/>
      <c r="N173" s="135"/>
      <c r="O173" s="136"/>
      <c r="P173" s="136"/>
    </row>
    <row r="174" spans="1:16" ht="20.100000000000001" customHeight="1" x14ac:dyDescent="0.25">
      <c r="A174" s="134"/>
      <c r="B174" s="131"/>
      <c r="C174" s="131"/>
      <c r="D174" s="130"/>
      <c r="E174" s="131"/>
      <c r="F174" s="132"/>
      <c r="G174" s="133"/>
      <c r="H174" s="117"/>
      <c r="I174" s="131"/>
      <c r="J174" s="134"/>
      <c r="K174" s="134"/>
      <c r="L174" s="131"/>
      <c r="M174" s="135"/>
      <c r="N174" s="135"/>
      <c r="O174" s="136"/>
      <c r="P174" s="136"/>
    </row>
    <row r="175" spans="1:16" ht="20.100000000000001" customHeight="1" x14ac:dyDescent="0.25">
      <c r="A175" s="134"/>
      <c r="B175" s="131"/>
      <c r="C175" s="131"/>
      <c r="D175" s="130"/>
      <c r="E175" s="131"/>
      <c r="F175" s="132"/>
      <c r="G175" s="133"/>
      <c r="H175" s="117"/>
      <c r="I175" s="131"/>
      <c r="J175" s="134"/>
      <c r="K175" s="134"/>
      <c r="L175" s="131"/>
      <c r="M175" s="135"/>
      <c r="N175" s="135"/>
      <c r="O175" s="136"/>
      <c r="P175" s="136"/>
    </row>
    <row r="176" spans="1:16" ht="20.100000000000001" customHeight="1" x14ac:dyDescent="0.25">
      <c r="A176" s="134"/>
      <c r="B176" s="131"/>
      <c r="C176" s="131"/>
      <c r="D176" s="134"/>
      <c r="E176" s="131"/>
      <c r="F176" s="132"/>
      <c r="G176" s="133"/>
      <c r="H176" s="134"/>
      <c r="I176" s="131"/>
      <c r="J176" s="134"/>
      <c r="K176" s="134"/>
      <c r="L176" s="131"/>
      <c r="M176" s="135"/>
      <c r="N176" s="135"/>
      <c r="O176" s="136"/>
      <c r="P176" s="136"/>
    </row>
    <row r="177" spans="1:16" ht="20.100000000000001" customHeight="1" x14ac:dyDescent="0.25">
      <c r="A177" s="134"/>
      <c r="B177" s="131"/>
      <c r="C177" s="131"/>
      <c r="D177" s="134"/>
      <c r="E177" s="131"/>
      <c r="F177" s="132"/>
      <c r="G177" s="133"/>
      <c r="H177" s="134"/>
      <c r="I177" s="131"/>
      <c r="J177" s="134"/>
      <c r="K177" s="134"/>
      <c r="L177" s="131"/>
      <c r="M177" s="135"/>
      <c r="N177" s="135"/>
      <c r="O177" s="136"/>
      <c r="P177" s="136"/>
    </row>
    <row r="178" spans="1:16" ht="20.100000000000001" customHeight="1" x14ac:dyDescent="0.25">
      <c r="A178" s="134"/>
      <c r="B178" s="131"/>
      <c r="C178" s="131"/>
      <c r="D178" s="134"/>
      <c r="E178" s="131"/>
      <c r="F178" s="132"/>
      <c r="G178" s="133"/>
      <c r="H178" s="134"/>
      <c r="I178" s="131"/>
      <c r="J178" s="134"/>
      <c r="K178" s="134"/>
      <c r="L178" s="131"/>
      <c r="M178" s="135"/>
      <c r="N178" s="135"/>
      <c r="O178" s="136"/>
      <c r="P178" s="136"/>
    </row>
    <row r="179" spans="1:16" ht="20.100000000000001" customHeight="1" x14ac:dyDescent="0.25">
      <c r="A179" s="134"/>
      <c r="B179" s="131"/>
      <c r="C179" s="131"/>
      <c r="D179" s="130"/>
      <c r="E179" s="131"/>
      <c r="F179" s="132"/>
      <c r="G179" s="133"/>
      <c r="H179" s="134"/>
      <c r="I179" s="131"/>
      <c r="J179" s="134"/>
      <c r="K179" s="134"/>
      <c r="L179" s="131"/>
      <c r="M179" s="135"/>
      <c r="N179" s="135"/>
      <c r="O179" s="136"/>
      <c r="P179" s="136"/>
    </row>
    <row r="180" spans="1:16" ht="20.100000000000001" customHeight="1" x14ac:dyDescent="0.25">
      <c r="A180" s="134"/>
      <c r="B180" s="131"/>
      <c r="C180" s="131"/>
      <c r="D180" s="130"/>
      <c r="E180" s="131"/>
      <c r="F180" s="132"/>
      <c r="G180" s="133"/>
      <c r="H180" s="134"/>
      <c r="I180" s="131"/>
      <c r="J180" s="134"/>
      <c r="K180" s="134"/>
      <c r="L180" s="131"/>
      <c r="M180" s="135"/>
      <c r="N180" s="135"/>
      <c r="O180" s="136"/>
      <c r="P180" s="136"/>
    </row>
    <row r="181" spans="1:16" ht="20.100000000000001" customHeight="1" x14ac:dyDescent="0.25">
      <c r="A181" s="120"/>
      <c r="B181" s="121"/>
      <c r="C181" s="121"/>
      <c r="D181" s="120"/>
      <c r="E181" s="121"/>
      <c r="F181" s="147"/>
      <c r="G181" s="148"/>
      <c r="H181" s="120"/>
      <c r="I181" s="121"/>
      <c r="J181" s="120"/>
      <c r="K181" s="120"/>
      <c r="L181" s="121"/>
      <c r="M181" s="76"/>
      <c r="N181" s="76"/>
      <c r="O181" s="120"/>
      <c r="P181" s="120"/>
    </row>
    <row r="182" spans="1:16" ht="20.100000000000001" customHeight="1" x14ac:dyDescent="0.25">
      <c r="A182" s="120"/>
      <c r="B182" s="121"/>
      <c r="C182" s="121"/>
      <c r="D182" s="120"/>
      <c r="E182" s="121"/>
      <c r="F182" s="147"/>
      <c r="G182" s="148"/>
      <c r="H182" s="120"/>
      <c r="I182" s="121"/>
      <c r="J182" s="120"/>
      <c r="K182" s="120"/>
      <c r="L182" s="121"/>
      <c r="M182" s="76"/>
      <c r="N182" s="76"/>
      <c r="O182" s="120"/>
      <c r="P182" s="120"/>
    </row>
    <row r="183" spans="1:16" ht="20.100000000000001" customHeight="1" x14ac:dyDescent="0.25">
      <c r="A183" s="120"/>
      <c r="B183" s="121"/>
      <c r="C183" s="121"/>
      <c r="D183" s="120"/>
      <c r="E183" s="121"/>
      <c r="F183" s="147"/>
      <c r="G183" s="148"/>
      <c r="H183" s="120"/>
      <c r="I183" s="121"/>
      <c r="J183" s="120"/>
      <c r="K183" s="120"/>
      <c r="L183" s="121"/>
      <c r="M183" s="76"/>
      <c r="N183" s="76"/>
      <c r="O183" s="120"/>
      <c r="P183" s="120"/>
    </row>
    <row r="184" spans="1:16" ht="20.100000000000001" customHeight="1" x14ac:dyDescent="0.25">
      <c r="A184" s="120"/>
      <c r="B184" s="121"/>
      <c r="C184" s="121"/>
      <c r="D184" s="120"/>
      <c r="E184" s="121"/>
      <c r="F184" s="147"/>
      <c r="G184" s="148"/>
      <c r="H184" s="120"/>
      <c r="I184" s="121"/>
      <c r="J184" s="120"/>
      <c r="K184" s="120"/>
      <c r="L184" s="121"/>
      <c r="M184" s="76"/>
      <c r="N184" s="76"/>
      <c r="O184" s="120"/>
      <c r="P184" s="120"/>
    </row>
    <row r="185" spans="1:16" ht="20.100000000000001" customHeight="1" x14ac:dyDescent="0.25">
      <c r="A185" s="120"/>
      <c r="B185" s="121"/>
      <c r="C185" s="121"/>
      <c r="D185" s="120"/>
      <c r="E185" s="121"/>
      <c r="F185" s="147"/>
      <c r="G185" s="148"/>
      <c r="H185" s="120"/>
      <c r="I185" s="121"/>
      <c r="J185" s="120"/>
      <c r="K185" s="120"/>
      <c r="L185" s="121"/>
      <c r="M185" s="76"/>
      <c r="N185" s="76"/>
      <c r="O185" s="120"/>
      <c r="P185" s="120"/>
    </row>
    <row r="186" spans="1:16" ht="20.100000000000001" customHeight="1" x14ac:dyDescent="0.25">
      <c r="A186" s="120"/>
      <c r="B186" s="121"/>
      <c r="C186" s="121"/>
      <c r="D186" s="120"/>
      <c r="E186" s="121"/>
      <c r="F186" s="147"/>
      <c r="G186" s="148"/>
      <c r="H186" s="120"/>
      <c r="I186" s="121"/>
      <c r="J186" s="120"/>
      <c r="K186" s="120"/>
      <c r="L186" s="121"/>
      <c r="M186" s="76"/>
      <c r="N186" s="76"/>
      <c r="O186" s="120"/>
      <c r="P186" s="120"/>
    </row>
    <row r="187" spans="1:16" ht="20.100000000000001" customHeight="1" x14ac:dyDescent="0.25">
      <c r="A187" s="120"/>
      <c r="B187" s="121"/>
      <c r="C187" s="121"/>
      <c r="D187" s="120"/>
      <c r="E187" s="121"/>
      <c r="F187" s="147"/>
      <c r="G187" s="148"/>
      <c r="H187" s="120"/>
      <c r="I187" s="121"/>
      <c r="J187" s="120"/>
      <c r="K187" s="120"/>
      <c r="L187" s="121"/>
      <c r="M187" s="76"/>
      <c r="N187" s="76"/>
      <c r="O187" s="120"/>
      <c r="P187" s="120"/>
    </row>
    <row r="188" spans="1:16" ht="20.100000000000001" customHeight="1" x14ac:dyDescent="0.25">
      <c r="A188" s="120"/>
      <c r="B188" s="121"/>
      <c r="C188" s="121"/>
      <c r="D188" s="120"/>
      <c r="E188" s="121"/>
      <c r="F188" s="147"/>
      <c r="G188" s="148"/>
      <c r="H188" s="120"/>
      <c r="I188" s="121"/>
      <c r="J188" s="120"/>
      <c r="K188" s="120"/>
      <c r="L188" s="121"/>
      <c r="M188" s="76"/>
      <c r="N188" s="76"/>
      <c r="O188" s="120"/>
      <c r="P188" s="120"/>
    </row>
    <row r="189" spans="1:16" ht="20.100000000000001" customHeight="1" x14ac:dyDescent="0.25">
      <c r="A189" s="120"/>
      <c r="B189" s="121"/>
      <c r="C189" s="121"/>
      <c r="D189" s="120"/>
      <c r="E189" s="121"/>
      <c r="F189" s="147"/>
      <c r="G189" s="148"/>
      <c r="H189" s="120"/>
      <c r="I189" s="121"/>
      <c r="J189" s="120"/>
      <c r="K189" s="120"/>
      <c r="L189" s="121"/>
      <c r="M189" s="76"/>
      <c r="N189" s="76"/>
      <c r="O189" s="120"/>
      <c r="P189" s="120"/>
    </row>
    <row r="190" spans="1:16" ht="20.100000000000001" customHeight="1" x14ac:dyDescent="0.25">
      <c r="A190" s="120"/>
      <c r="B190" s="121"/>
      <c r="C190" s="121"/>
      <c r="D190" s="120"/>
      <c r="E190" s="121"/>
      <c r="F190" s="147"/>
      <c r="G190" s="148"/>
      <c r="H190" s="120"/>
      <c r="I190" s="121"/>
      <c r="J190" s="120"/>
      <c r="K190" s="120"/>
      <c r="L190" s="121"/>
      <c r="M190" s="76"/>
      <c r="N190" s="76"/>
      <c r="O190" s="120"/>
      <c r="P190" s="120"/>
    </row>
    <row r="191" spans="1:16" ht="20.100000000000001" customHeight="1" x14ac:dyDescent="0.25">
      <c r="A191" s="120"/>
      <c r="B191" s="121"/>
      <c r="C191" s="121"/>
      <c r="D191" s="120"/>
      <c r="E191" s="121"/>
      <c r="F191" s="147"/>
      <c r="G191" s="148"/>
      <c r="H191" s="120"/>
      <c r="I191" s="121"/>
      <c r="J191" s="120"/>
      <c r="K191" s="120"/>
      <c r="L191" s="121"/>
      <c r="M191" s="76"/>
      <c r="N191" s="76"/>
      <c r="O191" s="120"/>
      <c r="P191" s="120"/>
    </row>
    <row r="192" spans="1:16" ht="20.100000000000001" customHeight="1" x14ac:dyDescent="0.25">
      <c r="A192" s="120"/>
      <c r="B192" s="121"/>
      <c r="C192" s="121"/>
      <c r="D192" s="146"/>
      <c r="E192" s="121"/>
      <c r="F192" s="147"/>
      <c r="G192" s="148"/>
      <c r="H192" s="120"/>
      <c r="I192" s="121"/>
      <c r="J192" s="120"/>
      <c r="K192" s="120"/>
      <c r="L192" s="121"/>
      <c r="M192" s="76"/>
      <c r="N192" s="76"/>
      <c r="O192" s="120"/>
      <c r="P192" s="120"/>
    </row>
    <row r="193" spans="1:16" ht="20.100000000000001" customHeight="1" x14ac:dyDescent="0.25">
      <c r="A193" s="120"/>
      <c r="B193" s="121"/>
      <c r="C193" s="121"/>
      <c r="D193" s="146"/>
      <c r="E193" s="121"/>
      <c r="F193" s="147"/>
      <c r="G193" s="148"/>
      <c r="H193" s="120"/>
      <c r="I193" s="121"/>
      <c r="J193" s="120"/>
      <c r="K193" s="120"/>
      <c r="L193" s="121"/>
      <c r="M193" s="76"/>
      <c r="N193" s="76"/>
      <c r="O193" s="120"/>
      <c r="P193" s="120"/>
    </row>
    <row r="194" spans="1:16" ht="20.100000000000001" customHeight="1" x14ac:dyDescent="0.25">
      <c r="A194" s="120"/>
      <c r="B194" s="121"/>
      <c r="C194" s="121"/>
      <c r="D194" s="120"/>
      <c r="E194" s="121"/>
      <c r="F194" s="147"/>
      <c r="G194" s="148"/>
      <c r="H194" s="120"/>
      <c r="I194" s="121"/>
      <c r="J194" s="120"/>
      <c r="K194" s="120"/>
      <c r="L194" s="121"/>
      <c r="M194" s="76"/>
      <c r="N194" s="76"/>
      <c r="O194" s="120"/>
      <c r="P194" s="120"/>
    </row>
    <row r="195" spans="1:16" ht="20.100000000000001" customHeight="1" x14ac:dyDescent="0.25">
      <c r="A195" s="120"/>
      <c r="B195" s="121"/>
      <c r="C195" s="121"/>
      <c r="D195" s="120"/>
      <c r="E195" s="121"/>
      <c r="F195" s="147"/>
      <c r="G195" s="148"/>
      <c r="H195" s="120"/>
      <c r="I195" s="121"/>
      <c r="J195" s="120"/>
      <c r="K195" s="120"/>
      <c r="L195" s="121"/>
      <c r="M195" s="76"/>
      <c r="N195" s="76"/>
      <c r="O195" s="120"/>
      <c r="P195" s="120"/>
    </row>
    <row r="196" spans="1:16" ht="20.100000000000001" customHeight="1" x14ac:dyDescent="0.25">
      <c r="A196" s="120"/>
      <c r="B196" s="121"/>
      <c r="C196" s="121"/>
      <c r="D196" s="120"/>
      <c r="E196" s="121"/>
      <c r="F196" s="147"/>
      <c r="G196" s="148"/>
      <c r="H196" s="120"/>
      <c r="I196" s="121"/>
      <c r="J196" s="120"/>
      <c r="K196" s="120"/>
      <c r="L196" s="121"/>
      <c r="M196" s="76"/>
      <c r="N196" s="76"/>
      <c r="O196" s="120"/>
      <c r="P196" s="120"/>
    </row>
    <row r="197" spans="1:16" s="15" customFormat="1" ht="20.100000000000001" customHeight="1" x14ac:dyDescent="0.25">
      <c r="A197" s="120"/>
      <c r="B197" s="121"/>
      <c r="C197" s="121"/>
      <c r="D197" s="120"/>
      <c r="E197" s="121"/>
      <c r="F197" s="147"/>
      <c r="G197" s="148"/>
      <c r="H197" s="120"/>
      <c r="I197" s="121"/>
      <c r="J197" s="120"/>
      <c r="K197" s="120"/>
      <c r="L197" s="121"/>
      <c r="M197" s="76"/>
      <c r="N197" s="76"/>
      <c r="O197" s="120"/>
      <c r="P197" s="120"/>
    </row>
    <row r="198" spans="1:16" ht="20.100000000000001" customHeight="1" x14ac:dyDescent="0.25">
      <c r="A198" s="144"/>
      <c r="B198" s="141"/>
      <c r="C198" s="141"/>
      <c r="D198" s="144"/>
      <c r="E198" s="141"/>
      <c r="F198" s="142"/>
      <c r="G198" s="143"/>
      <c r="H198" s="144"/>
      <c r="I198" s="141"/>
      <c r="J198" s="144"/>
      <c r="K198" s="144"/>
      <c r="L198" s="141"/>
      <c r="M198" s="145"/>
      <c r="N198" s="145"/>
      <c r="O198" s="144"/>
      <c r="P198" s="144"/>
    </row>
    <row r="199" spans="1:16" ht="20.100000000000001" customHeight="1" x14ac:dyDescent="0.25">
      <c r="A199" s="144"/>
      <c r="B199" s="141"/>
      <c r="C199" s="141"/>
      <c r="D199" s="144"/>
      <c r="E199" s="141"/>
      <c r="F199" s="142"/>
      <c r="G199" s="143"/>
      <c r="H199" s="144"/>
      <c r="I199" s="141"/>
      <c r="J199" s="144"/>
      <c r="K199" s="144"/>
      <c r="L199" s="141"/>
      <c r="M199" s="145"/>
      <c r="N199" s="145"/>
      <c r="O199" s="144"/>
      <c r="P199" s="144"/>
    </row>
    <row r="200" spans="1:16" ht="20.100000000000001" customHeight="1" x14ac:dyDescent="0.25">
      <c r="A200" s="144"/>
      <c r="B200" s="141"/>
      <c r="C200" s="141"/>
      <c r="D200" s="144"/>
      <c r="E200" s="141"/>
      <c r="F200" s="142"/>
      <c r="G200" s="143"/>
      <c r="H200" s="144"/>
      <c r="I200" s="141"/>
      <c r="J200" s="144"/>
      <c r="K200" s="144"/>
      <c r="L200" s="141"/>
      <c r="M200" s="145"/>
      <c r="N200" s="145"/>
      <c r="O200" s="144"/>
      <c r="P200" s="144"/>
    </row>
    <row r="201" spans="1:16" ht="20.100000000000001" customHeight="1" x14ac:dyDescent="0.25">
      <c r="A201" s="144"/>
      <c r="B201" s="141"/>
      <c r="C201" s="141"/>
      <c r="D201" s="144"/>
      <c r="E201" s="141"/>
      <c r="F201" s="142"/>
      <c r="G201" s="143"/>
      <c r="H201" s="144"/>
      <c r="I201" s="141"/>
      <c r="J201" s="144"/>
      <c r="K201" s="144"/>
      <c r="L201" s="141"/>
      <c r="M201" s="145"/>
      <c r="N201" s="145"/>
      <c r="O201" s="144"/>
      <c r="P201" s="144"/>
    </row>
    <row r="202" spans="1:16" ht="20.100000000000001" customHeight="1" x14ac:dyDescent="0.25">
      <c r="A202" s="144"/>
      <c r="B202" s="141"/>
      <c r="C202" s="141"/>
      <c r="D202" s="144"/>
      <c r="E202" s="141"/>
      <c r="F202" s="142"/>
      <c r="G202" s="143"/>
      <c r="H202" s="144"/>
      <c r="I202" s="141"/>
      <c r="J202" s="144"/>
      <c r="K202" s="144"/>
      <c r="L202" s="141"/>
      <c r="M202" s="145"/>
      <c r="N202" s="145"/>
      <c r="O202" s="144"/>
      <c r="P202" s="144"/>
    </row>
    <row r="203" spans="1:16" ht="20.100000000000001" customHeight="1" x14ac:dyDescent="0.25">
      <c r="A203" s="144"/>
      <c r="B203" s="141"/>
      <c r="C203" s="141"/>
      <c r="D203" s="144"/>
      <c r="E203" s="141"/>
      <c r="F203" s="142"/>
      <c r="G203" s="143"/>
      <c r="H203" s="144"/>
      <c r="I203" s="141"/>
      <c r="J203" s="144"/>
      <c r="K203" s="144"/>
      <c r="L203" s="141"/>
      <c r="M203" s="145"/>
      <c r="N203" s="145"/>
      <c r="O203" s="144"/>
      <c r="P203" s="144"/>
    </row>
    <row r="204" spans="1:16" ht="20.100000000000001" customHeight="1" x14ac:dyDescent="0.25">
      <c r="A204" s="144"/>
      <c r="B204" s="141"/>
      <c r="C204" s="141"/>
      <c r="D204" s="144"/>
      <c r="E204" s="141"/>
      <c r="F204" s="142"/>
      <c r="G204" s="143"/>
      <c r="H204" s="144"/>
      <c r="I204" s="141"/>
      <c r="J204" s="144"/>
      <c r="K204" s="144"/>
      <c r="L204" s="141"/>
      <c r="M204" s="145"/>
      <c r="N204" s="145"/>
      <c r="O204" s="144"/>
      <c r="P204" s="144"/>
    </row>
    <row r="205" spans="1:16" ht="20.100000000000001" customHeight="1" x14ac:dyDescent="0.25">
      <c r="A205" s="144"/>
      <c r="B205" s="141"/>
      <c r="C205" s="141"/>
      <c r="D205" s="144"/>
      <c r="E205" s="141"/>
      <c r="F205" s="142"/>
      <c r="G205" s="143"/>
      <c r="H205" s="144"/>
      <c r="I205" s="141"/>
      <c r="J205" s="144"/>
      <c r="K205" s="144"/>
      <c r="L205" s="141"/>
      <c r="M205" s="145"/>
      <c r="N205" s="145"/>
      <c r="O205" s="144"/>
      <c r="P205" s="144"/>
    </row>
    <row r="206" spans="1:16" ht="20.100000000000001" customHeight="1" x14ac:dyDescent="0.25">
      <c r="A206" s="144"/>
      <c r="B206" s="141"/>
      <c r="C206" s="141"/>
      <c r="D206" s="140"/>
      <c r="E206" s="141"/>
      <c r="F206" s="142"/>
      <c r="G206" s="143"/>
      <c r="H206" s="144"/>
      <c r="I206" s="141"/>
      <c r="J206" s="144"/>
      <c r="K206" s="144"/>
      <c r="L206" s="141"/>
      <c r="M206" s="145"/>
      <c r="N206" s="145"/>
      <c r="O206" s="144"/>
      <c r="P206" s="144"/>
    </row>
    <row r="207" spans="1:16" ht="20.100000000000001" customHeight="1" x14ac:dyDescent="0.25">
      <c r="A207" s="144"/>
      <c r="B207" s="141"/>
      <c r="C207" s="141"/>
      <c r="D207" s="144"/>
      <c r="E207" s="141"/>
      <c r="F207" s="142"/>
      <c r="G207" s="143"/>
      <c r="H207" s="144"/>
      <c r="I207" s="141"/>
      <c r="J207" s="144"/>
      <c r="K207" s="144"/>
      <c r="L207" s="141"/>
      <c r="M207" s="145"/>
      <c r="N207" s="145"/>
      <c r="O207" s="144"/>
      <c r="P207" s="144"/>
    </row>
    <row r="208" spans="1:16" ht="20.100000000000001" customHeight="1" x14ac:dyDescent="0.25">
      <c r="A208" s="144"/>
      <c r="B208" s="141"/>
      <c r="C208" s="141"/>
      <c r="D208" s="144"/>
      <c r="E208" s="141"/>
      <c r="F208" s="142"/>
      <c r="G208" s="143"/>
      <c r="H208" s="144"/>
      <c r="I208" s="141"/>
      <c r="J208" s="144"/>
      <c r="K208" s="144"/>
      <c r="L208" s="141"/>
      <c r="M208" s="145"/>
      <c r="N208" s="145"/>
      <c r="O208" s="144"/>
      <c r="P208" s="144"/>
    </row>
    <row r="209" spans="1:16" ht="20.100000000000001" customHeight="1" x14ac:dyDescent="0.25">
      <c r="A209" s="144"/>
      <c r="B209" s="141"/>
      <c r="C209" s="141"/>
      <c r="D209" s="144"/>
      <c r="E209" s="141"/>
      <c r="F209" s="142"/>
      <c r="G209" s="143"/>
      <c r="H209" s="144"/>
      <c r="I209" s="141"/>
      <c r="J209" s="144"/>
      <c r="K209" s="144"/>
      <c r="L209" s="141"/>
      <c r="M209" s="145"/>
      <c r="N209" s="145"/>
      <c r="O209" s="144"/>
      <c r="P209" s="144"/>
    </row>
    <row r="210" spans="1:16" ht="20.100000000000001" customHeight="1" x14ac:dyDescent="0.25">
      <c r="A210" s="144"/>
      <c r="B210" s="141"/>
      <c r="C210" s="141"/>
      <c r="D210" s="140"/>
      <c r="E210" s="141"/>
      <c r="F210" s="142"/>
      <c r="G210" s="143"/>
      <c r="H210" s="144"/>
      <c r="I210" s="141"/>
      <c r="J210" s="144"/>
      <c r="K210" s="144"/>
      <c r="L210" s="141"/>
      <c r="M210" s="145"/>
      <c r="N210" s="145"/>
      <c r="O210" s="144"/>
      <c r="P210" s="144"/>
    </row>
    <row r="211" spans="1:16" ht="20.100000000000001" customHeight="1" x14ac:dyDescent="0.25">
      <c r="A211" s="144"/>
      <c r="B211" s="141"/>
      <c r="C211" s="141"/>
      <c r="D211" s="140"/>
      <c r="E211" s="141"/>
      <c r="F211" s="142"/>
      <c r="G211" s="143"/>
      <c r="H211" s="144"/>
      <c r="I211" s="141"/>
      <c r="J211" s="144"/>
      <c r="K211" s="144"/>
      <c r="L211" s="141"/>
      <c r="M211" s="145"/>
      <c r="N211" s="145"/>
      <c r="O211" s="144"/>
      <c r="P211" s="144"/>
    </row>
    <row r="212" spans="1:16" ht="20.100000000000001" customHeight="1" x14ac:dyDescent="0.25">
      <c r="A212" s="120"/>
      <c r="B212" s="121"/>
      <c r="C212" s="121"/>
      <c r="D212" s="120"/>
      <c r="E212" s="121"/>
      <c r="F212" s="147"/>
      <c r="G212" s="148"/>
      <c r="H212" s="120"/>
      <c r="I212" s="121"/>
      <c r="J212" s="120"/>
      <c r="K212" s="120"/>
      <c r="L212" s="121"/>
      <c r="M212" s="76"/>
      <c r="N212" s="76"/>
      <c r="O212" s="120"/>
      <c r="P212" s="120"/>
    </row>
    <row r="213" spans="1:16" ht="20.100000000000001" customHeight="1" x14ac:dyDescent="0.25">
      <c r="A213" s="120"/>
      <c r="B213" s="121"/>
      <c r="C213" s="121"/>
      <c r="D213" s="120"/>
      <c r="E213" s="121"/>
      <c r="F213" s="147"/>
      <c r="G213" s="148"/>
      <c r="H213" s="120"/>
      <c r="I213" s="121"/>
      <c r="J213" s="120"/>
      <c r="K213" s="120"/>
      <c r="L213" s="121"/>
      <c r="M213" s="76"/>
      <c r="N213" s="76"/>
      <c r="O213" s="120"/>
      <c r="P213" s="120"/>
    </row>
    <row r="214" spans="1:16" ht="20.100000000000001" customHeight="1" x14ac:dyDescent="0.25">
      <c r="A214" s="120"/>
      <c r="B214" s="121"/>
      <c r="C214" s="121"/>
      <c r="D214" s="146"/>
      <c r="E214" s="121"/>
      <c r="F214" s="147"/>
      <c r="G214" s="148"/>
      <c r="H214" s="120"/>
      <c r="I214" s="121"/>
      <c r="J214" s="120"/>
      <c r="K214" s="120"/>
      <c r="L214" s="121"/>
      <c r="M214" s="76"/>
      <c r="N214" s="76"/>
      <c r="O214" s="120"/>
      <c r="P214" s="120"/>
    </row>
    <row r="215" spans="1:16" ht="20.100000000000001" customHeight="1" x14ac:dyDescent="0.25">
      <c r="A215" s="120"/>
      <c r="B215" s="121"/>
      <c r="C215" s="121"/>
      <c r="D215" s="146"/>
      <c r="E215" s="121"/>
      <c r="F215" s="147"/>
      <c r="G215" s="148"/>
      <c r="H215" s="120"/>
      <c r="I215" s="121"/>
      <c r="J215" s="120"/>
      <c r="K215" s="120"/>
      <c r="L215" s="121"/>
      <c r="M215" s="76"/>
      <c r="N215" s="76"/>
      <c r="O215" s="120"/>
      <c r="P215" s="120"/>
    </row>
    <row r="216" spans="1:16" ht="20.100000000000001" customHeight="1" x14ac:dyDescent="0.25">
      <c r="A216" s="120"/>
      <c r="B216" s="121"/>
      <c r="C216" s="121"/>
      <c r="D216" s="120"/>
      <c r="E216" s="121"/>
      <c r="F216" s="147"/>
      <c r="G216" s="148"/>
      <c r="H216" s="120"/>
      <c r="I216" s="121"/>
      <c r="J216" s="120"/>
      <c r="K216" s="120"/>
      <c r="L216" s="121"/>
      <c r="M216" s="76"/>
      <c r="N216" s="76"/>
      <c r="O216" s="120"/>
      <c r="P216" s="120"/>
    </row>
    <row r="217" spans="1:16" ht="20.100000000000001" customHeight="1" x14ac:dyDescent="0.25">
      <c r="A217" s="120"/>
      <c r="B217" s="121"/>
      <c r="C217" s="121"/>
      <c r="D217" s="120"/>
      <c r="E217" s="121"/>
      <c r="F217" s="147"/>
      <c r="G217" s="148"/>
      <c r="H217" s="120"/>
      <c r="I217" s="121"/>
      <c r="J217" s="120"/>
      <c r="K217" s="120"/>
      <c r="L217" s="121"/>
      <c r="M217" s="76"/>
      <c r="N217" s="76"/>
      <c r="O217" s="120"/>
      <c r="P217" s="120"/>
    </row>
    <row r="218" spans="1:16" ht="20.100000000000001" customHeight="1" x14ac:dyDescent="0.25">
      <c r="A218" s="120"/>
      <c r="B218" s="121"/>
      <c r="C218" s="121"/>
      <c r="D218" s="120"/>
      <c r="E218" s="121"/>
      <c r="F218" s="147"/>
      <c r="G218" s="148"/>
      <c r="H218" s="120"/>
      <c r="I218" s="121"/>
      <c r="J218" s="120"/>
      <c r="K218" s="120"/>
      <c r="L218" s="121"/>
      <c r="M218" s="76"/>
      <c r="N218" s="76"/>
      <c r="O218" s="120"/>
      <c r="P218" s="120"/>
    </row>
    <row r="219" spans="1:16" ht="20.100000000000001" customHeight="1" x14ac:dyDescent="0.25">
      <c r="A219" s="120"/>
      <c r="B219" s="121"/>
      <c r="C219" s="121"/>
      <c r="D219" s="120"/>
      <c r="E219" s="121"/>
      <c r="F219" s="147"/>
      <c r="G219" s="148"/>
      <c r="H219" s="120"/>
      <c r="I219" s="121"/>
      <c r="J219" s="120"/>
      <c r="K219" s="120"/>
      <c r="L219" s="121"/>
      <c r="M219" s="76"/>
      <c r="N219" s="76"/>
      <c r="O219" s="120"/>
      <c r="P219" s="120"/>
    </row>
    <row r="220" spans="1:16" ht="20.100000000000001" customHeight="1" x14ac:dyDescent="0.25">
      <c r="A220" s="120" t="s">
        <v>3</v>
      </c>
      <c r="B220" s="121"/>
      <c r="C220" s="121"/>
      <c r="D220" s="120"/>
      <c r="E220" s="121"/>
      <c r="F220" s="147"/>
      <c r="G220" s="148"/>
      <c r="H220" s="120"/>
      <c r="I220" s="121"/>
      <c r="J220" s="120"/>
      <c r="K220" s="120"/>
      <c r="L220" s="121"/>
      <c r="M220" s="156">
        <f>SUM(M6:M219)</f>
        <v>5692.4</v>
      </c>
      <c r="N220" s="156"/>
      <c r="O220" s="120"/>
      <c r="P220" s="120"/>
    </row>
    <row r="221" spans="1:16" x14ac:dyDescent="0.25">
      <c r="M221" s="162"/>
      <c r="N221" s="162"/>
    </row>
  </sheetData>
  <autoFilter ref="A5:P35"/>
  <mergeCells count="24">
    <mergeCell ref="I4:O4"/>
    <mergeCell ref="P4:P5"/>
    <mergeCell ref="C15:C19"/>
    <mergeCell ref="E15:E19"/>
    <mergeCell ref="F15:F19"/>
    <mergeCell ref="A1:P1"/>
    <mergeCell ref="A29:A34"/>
    <mergeCell ref="A7:A8"/>
    <mergeCell ref="A9:A11"/>
    <mergeCell ref="A12:A13"/>
    <mergeCell ref="A15:A19"/>
    <mergeCell ref="A2:P2"/>
    <mergeCell ref="A3:P3"/>
    <mergeCell ref="D4:D5"/>
    <mergeCell ref="E4:E5"/>
    <mergeCell ref="F4:F5"/>
    <mergeCell ref="G4:G5"/>
    <mergeCell ref="H4:H5"/>
    <mergeCell ref="A35:D35"/>
    <mergeCell ref="A21:A26"/>
    <mergeCell ref="C21:C26"/>
    <mergeCell ref="E21:E26"/>
    <mergeCell ref="F21:F26"/>
    <mergeCell ref="A27:A28"/>
  </mergeCells>
  <pageMargins left="0.37" right="0.24" top="0.56000000000000005" bottom="0.17" header="0.5" footer="0.17"/>
  <pageSetup paperSize="9" scale="8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zoomScale="85" zoomScaleNormal="85" workbookViewId="0">
      <pane xSplit="4" ySplit="5" topLeftCell="H33" activePane="bottomRight" state="frozen"/>
      <selection activeCell="T7" sqref="T7:T32"/>
      <selection pane="topRight" activeCell="T7" sqref="T7:T32"/>
      <selection pane="bottomLeft" activeCell="T7" sqref="T7:T32"/>
      <selection pane="bottomRight" activeCell="AE44" sqref="AE44"/>
    </sheetView>
  </sheetViews>
  <sheetFormatPr defaultRowHeight="17.25" x14ac:dyDescent="0.3"/>
  <cols>
    <col min="1" max="1" width="6.140625" style="76" customWidth="1"/>
    <col min="2" max="3" width="8.85546875" style="45" hidden="1" customWidth="1"/>
    <col min="4" max="4" width="28.140625" style="13" customWidth="1"/>
    <col min="5" max="5" width="9.28515625" style="47" hidden="1" customWidth="1"/>
    <col min="6" max="6" width="15.5703125" style="12" hidden="1" customWidth="1"/>
    <col min="7" max="7" width="18.140625" style="12" hidden="1" customWidth="1"/>
    <col min="8" max="8" width="17.5703125" style="7" customWidth="1"/>
    <col min="9" max="9" width="18.5703125" style="45" hidden="1" customWidth="1"/>
    <col min="10" max="10" width="10.42578125" style="7" customWidth="1"/>
    <col min="11" max="11" width="10" style="7" customWidth="1"/>
    <col min="12" max="12" width="12" style="45" hidden="1" customWidth="1"/>
    <col min="13" max="13" width="13.5703125" style="74" customWidth="1"/>
    <col min="14" max="14" width="13.5703125" style="57" customWidth="1"/>
    <col min="15" max="15" width="13" style="7" customWidth="1"/>
    <col min="16" max="16" width="19.85546875" style="7" customWidth="1"/>
    <col min="17" max="16384" width="9.140625" style="7"/>
  </cols>
  <sheetData>
    <row r="1" spans="1:16" ht="13.5" customHeight="1" x14ac:dyDescent="0.3">
      <c r="A1" s="259" t="s">
        <v>184</v>
      </c>
      <c r="B1" s="259"/>
      <c r="C1" s="259"/>
      <c r="D1" s="259"/>
      <c r="E1" s="259"/>
      <c r="F1" s="259"/>
      <c r="G1" s="259"/>
      <c r="H1" s="259"/>
      <c r="I1" s="259"/>
      <c r="J1" s="259"/>
      <c r="K1" s="259"/>
      <c r="L1" s="259"/>
      <c r="M1" s="259"/>
      <c r="N1" s="259"/>
      <c r="O1" s="259"/>
      <c r="P1" s="259"/>
    </row>
    <row r="2" spans="1:16" s="35" customFormat="1" ht="67.5" customHeight="1" x14ac:dyDescent="0.3">
      <c r="A2" s="278" t="s">
        <v>218</v>
      </c>
      <c r="B2" s="278"/>
      <c r="C2" s="278"/>
      <c r="D2" s="278"/>
      <c r="E2" s="278"/>
      <c r="F2" s="278"/>
      <c r="G2" s="278"/>
      <c r="H2" s="278"/>
      <c r="I2" s="278"/>
      <c r="J2" s="278"/>
      <c r="K2" s="278"/>
      <c r="L2" s="278"/>
      <c r="M2" s="278"/>
      <c r="N2" s="278"/>
      <c r="O2" s="278"/>
      <c r="P2" s="278"/>
    </row>
    <row r="3" spans="1:16" s="35" customFormat="1" ht="33" customHeight="1" x14ac:dyDescent="0.3">
      <c r="A3" s="262" t="s">
        <v>217</v>
      </c>
      <c r="B3" s="262"/>
      <c r="C3" s="262"/>
      <c r="D3" s="262"/>
      <c r="E3" s="262"/>
      <c r="F3" s="262"/>
      <c r="G3" s="262"/>
      <c r="H3" s="262"/>
      <c r="I3" s="262"/>
      <c r="J3" s="262"/>
      <c r="K3" s="262"/>
      <c r="L3" s="262"/>
      <c r="M3" s="262"/>
      <c r="N3" s="262"/>
      <c r="O3" s="262"/>
      <c r="P3" s="262"/>
    </row>
    <row r="4" spans="1:16" ht="20.100000000000001" customHeight="1" x14ac:dyDescent="0.3">
      <c r="A4" s="263" t="s">
        <v>0</v>
      </c>
      <c r="B4" s="248" t="s">
        <v>28</v>
      </c>
      <c r="C4" s="191"/>
      <c r="D4" s="266" t="s">
        <v>128</v>
      </c>
      <c r="E4" s="248" t="s">
        <v>27</v>
      </c>
      <c r="F4" s="266" t="s">
        <v>87</v>
      </c>
      <c r="G4" s="266" t="s">
        <v>86</v>
      </c>
      <c r="H4" s="263" t="s">
        <v>5</v>
      </c>
      <c r="I4" s="268" t="s">
        <v>6</v>
      </c>
      <c r="J4" s="270" t="s">
        <v>26</v>
      </c>
      <c r="K4" s="270"/>
      <c r="L4" s="270"/>
      <c r="M4" s="270"/>
      <c r="N4" s="270"/>
      <c r="O4" s="270"/>
      <c r="P4" s="246" t="s">
        <v>188</v>
      </c>
    </row>
    <row r="5" spans="1:16" ht="59.25" customHeight="1" x14ac:dyDescent="0.3">
      <c r="A5" s="264"/>
      <c r="B5" s="265"/>
      <c r="C5" s="195" t="s">
        <v>83</v>
      </c>
      <c r="D5" s="267"/>
      <c r="E5" s="249"/>
      <c r="F5" s="267"/>
      <c r="G5" s="267"/>
      <c r="H5" s="264"/>
      <c r="I5" s="269"/>
      <c r="J5" s="197" t="s">
        <v>186</v>
      </c>
      <c r="K5" s="197" t="s">
        <v>187</v>
      </c>
      <c r="L5" s="40" t="s">
        <v>30</v>
      </c>
      <c r="M5" s="69" t="s">
        <v>29</v>
      </c>
      <c r="N5" s="54" t="s">
        <v>36</v>
      </c>
      <c r="O5" s="27" t="s">
        <v>1</v>
      </c>
      <c r="P5" s="258"/>
    </row>
    <row r="6" spans="1:16" ht="30" customHeight="1" x14ac:dyDescent="0.3">
      <c r="A6" s="271">
        <f>MAX($A$5:A5)+1</f>
        <v>1</v>
      </c>
      <c r="B6" s="41">
        <v>19.202999999999999</v>
      </c>
      <c r="C6" s="192">
        <v>1</v>
      </c>
      <c r="D6" s="198" t="s">
        <v>78</v>
      </c>
      <c r="E6" s="48">
        <v>2</v>
      </c>
      <c r="F6" s="203" t="s">
        <v>88</v>
      </c>
      <c r="G6" s="204"/>
      <c r="H6" s="25" t="s">
        <v>34</v>
      </c>
      <c r="I6" s="48" t="s">
        <v>8</v>
      </c>
      <c r="J6" s="25">
        <v>113</v>
      </c>
      <c r="K6" s="25">
        <v>1009</v>
      </c>
      <c r="L6" s="48">
        <v>309.89999999999998</v>
      </c>
      <c r="M6" s="175">
        <v>2.2000000000000002</v>
      </c>
      <c r="N6" s="176">
        <f>M6</f>
        <v>2.2000000000000002</v>
      </c>
      <c r="O6" s="25" t="s">
        <v>2</v>
      </c>
      <c r="P6" s="38">
        <f>30000*N6</f>
        <v>66000</v>
      </c>
    </row>
    <row r="7" spans="1:16" ht="30" customHeight="1" x14ac:dyDescent="0.3">
      <c r="A7" s="272"/>
      <c r="B7" s="48"/>
      <c r="C7" s="193"/>
      <c r="D7" s="199" t="s">
        <v>77</v>
      </c>
      <c r="E7" s="49"/>
      <c r="F7" s="205"/>
      <c r="G7" s="206" t="s">
        <v>89</v>
      </c>
      <c r="H7" s="26"/>
      <c r="I7" s="49"/>
      <c r="J7" s="26"/>
      <c r="K7" s="26"/>
      <c r="L7" s="49"/>
      <c r="M7" s="177"/>
      <c r="N7" s="178"/>
      <c r="O7" s="26"/>
      <c r="P7" s="39"/>
    </row>
    <row r="8" spans="1:16" ht="19.5" customHeight="1" x14ac:dyDescent="0.3">
      <c r="A8" s="271">
        <f>MAX($A$5:A7)+1</f>
        <v>2</v>
      </c>
      <c r="B8" s="41">
        <v>20.204999999999998</v>
      </c>
      <c r="C8" s="192">
        <v>1</v>
      </c>
      <c r="D8" s="28" t="s">
        <v>198</v>
      </c>
      <c r="E8" s="43">
        <v>4</v>
      </c>
      <c r="F8" s="207" t="s">
        <v>90</v>
      </c>
      <c r="G8" s="207" t="s">
        <v>91</v>
      </c>
      <c r="H8" s="25" t="s">
        <v>34</v>
      </c>
      <c r="I8" s="43" t="s">
        <v>15</v>
      </c>
      <c r="J8" s="23">
        <v>115</v>
      </c>
      <c r="K8" s="23">
        <v>68</v>
      </c>
      <c r="L8" s="43">
        <v>1224.0999999999999</v>
      </c>
      <c r="M8" s="187">
        <v>434.6</v>
      </c>
      <c r="N8" s="188">
        <f t="shared" ref="N8:N16" si="0">M8</f>
        <v>434.6</v>
      </c>
      <c r="O8" s="23" t="s">
        <v>2</v>
      </c>
      <c r="P8" s="38">
        <f>30000*N8</f>
        <v>13038000</v>
      </c>
    </row>
    <row r="9" spans="1:16" ht="19.5" customHeight="1" x14ac:dyDescent="0.3">
      <c r="A9" s="279"/>
      <c r="B9" s="41"/>
      <c r="C9" s="193"/>
      <c r="D9" s="189" t="s">
        <v>80</v>
      </c>
      <c r="E9" s="181"/>
      <c r="F9" s="208" t="s">
        <v>92</v>
      </c>
      <c r="G9" s="209"/>
      <c r="H9" s="106"/>
      <c r="I9" s="181"/>
      <c r="J9" s="180"/>
      <c r="K9" s="180"/>
      <c r="L9" s="181"/>
      <c r="M9" s="182"/>
      <c r="N9" s="190"/>
      <c r="O9" s="180"/>
      <c r="P9" s="183"/>
    </row>
    <row r="10" spans="1:16" ht="19.5" customHeight="1" x14ac:dyDescent="0.3">
      <c r="A10" s="279"/>
      <c r="B10" s="41"/>
      <c r="C10" s="193"/>
      <c r="D10" s="189" t="s">
        <v>81</v>
      </c>
      <c r="E10" s="181"/>
      <c r="F10" s="208" t="s">
        <v>93</v>
      </c>
      <c r="G10" s="209"/>
      <c r="H10" s="106"/>
      <c r="I10" s="181"/>
      <c r="J10" s="180"/>
      <c r="K10" s="180"/>
      <c r="L10" s="181"/>
      <c r="M10" s="182"/>
      <c r="N10" s="190"/>
      <c r="O10" s="180"/>
      <c r="P10" s="183"/>
    </row>
    <row r="11" spans="1:16" ht="19.5" customHeight="1" x14ac:dyDescent="0.3">
      <c r="A11" s="272"/>
      <c r="B11" s="41"/>
      <c r="C11" s="194"/>
      <c r="D11" s="29" t="s">
        <v>79</v>
      </c>
      <c r="E11" s="184"/>
      <c r="F11" s="210" t="s">
        <v>94</v>
      </c>
      <c r="G11" s="211"/>
      <c r="H11" s="26"/>
      <c r="I11" s="184"/>
      <c r="J11" s="24"/>
      <c r="K11" s="24"/>
      <c r="L11" s="184"/>
      <c r="M11" s="185"/>
      <c r="N11" s="186"/>
      <c r="O11" s="24"/>
      <c r="P11" s="39"/>
    </row>
    <row r="12" spans="1:16" ht="115.5" customHeight="1" x14ac:dyDescent="0.3">
      <c r="A12" s="8">
        <f>MAX($A$5:A11)+1</f>
        <v>3</v>
      </c>
      <c r="B12" s="41">
        <v>22.231000000000002</v>
      </c>
      <c r="C12" s="41">
        <v>1</v>
      </c>
      <c r="D12" s="10" t="s">
        <v>199</v>
      </c>
      <c r="E12" s="42">
        <v>6</v>
      </c>
      <c r="F12" s="212" t="s">
        <v>95</v>
      </c>
      <c r="G12" s="9"/>
      <c r="H12" s="8" t="s">
        <v>34</v>
      </c>
      <c r="I12" s="42" t="s">
        <v>16</v>
      </c>
      <c r="J12" s="9">
        <v>115</v>
      </c>
      <c r="K12" s="9">
        <v>6</v>
      </c>
      <c r="L12" s="42">
        <v>850.5</v>
      </c>
      <c r="M12" s="71">
        <v>253.7</v>
      </c>
      <c r="N12" s="56">
        <f t="shared" si="0"/>
        <v>253.7</v>
      </c>
      <c r="O12" s="9" t="s">
        <v>2</v>
      </c>
      <c r="P12" s="38">
        <f t="shared" ref="P12:P20" si="1">30000*N12</f>
        <v>7611000</v>
      </c>
    </row>
    <row r="13" spans="1:16" ht="65.25" customHeight="1" x14ac:dyDescent="0.3">
      <c r="A13" s="8">
        <f>MAX($A$5:A12)+1</f>
        <v>4</v>
      </c>
      <c r="B13" s="41">
        <v>16.158999999999999</v>
      </c>
      <c r="C13" s="41">
        <v>1</v>
      </c>
      <c r="D13" s="14" t="s">
        <v>39</v>
      </c>
      <c r="E13" s="42">
        <v>2</v>
      </c>
      <c r="F13" s="9"/>
      <c r="G13" s="9"/>
      <c r="H13" s="8" t="s">
        <v>34</v>
      </c>
      <c r="I13" s="42" t="s">
        <v>16</v>
      </c>
      <c r="J13" s="9">
        <v>115</v>
      </c>
      <c r="K13" s="9">
        <v>7</v>
      </c>
      <c r="L13" s="42">
        <v>619.1</v>
      </c>
      <c r="M13" s="71">
        <v>153.69999999999999</v>
      </c>
      <c r="N13" s="56">
        <f t="shared" si="0"/>
        <v>153.69999999999999</v>
      </c>
      <c r="O13" s="9" t="s">
        <v>2</v>
      </c>
      <c r="P13" s="38">
        <f t="shared" si="1"/>
        <v>4611000</v>
      </c>
    </row>
    <row r="14" spans="1:16" ht="69.75" customHeight="1" x14ac:dyDescent="0.3">
      <c r="A14" s="8">
        <f>MAX($A$5:A13)+1</f>
        <v>5</v>
      </c>
      <c r="B14" s="41">
        <v>14.143000000000001</v>
      </c>
      <c r="C14" s="41">
        <v>1</v>
      </c>
      <c r="D14" s="10" t="s">
        <v>200</v>
      </c>
      <c r="E14" s="42">
        <v>3</v>
      </c>
      <c r="F14" s="212" t="s">
        <v>96</v>
      </c>
      <c r="G14" s="212" t="s">
        <v>97</v>
      </c>
      <c r="H14" s="8" t="s">
        <v>34</v>
      </c>
      <c r="I14" s="42" t="s">
        <v>16</v>
      </c>
      <c r="J14" s="9">
        <v>115</v>
      </c>
      <c r="K14" s="9">
        <v>34</v>
      </c>
      <c r="L14" s="42">
        <v>929.2</v>
      </c>
      <c r="M14" s="71">
        <v>218.3</v>
      </c>
      <c r="N14" s="56">
        <f t="shared" si="0"/>
        <v>218.3</v>
      </c>
      <c r="O14" s="9" t="s">
        <v>2</v>
      </c>
      <c r="P14" s="38">
        <f t="shared" si="1"/>
        <v>6549000</v>
      </c>
    </row>
    <row r="15" spans="1:16" ht="96" customHeight="1" x14ac:dyDescent="0.3">
      <c r="A15" s="8">
        <f>MAX($A$5:A14)+1</f>
        <v>6</v>
      </c>
      <c r="B15" s="41">
        <v>23.248000000000001</v>
      </c>
      <c r="C15" s="41">
        <v>1</v>
      </c>
      <c r="D15" s="10" t="s">
        <v>201</v>
      </c>
      <c r="E15" s="42">
        <v>5</v>
      </c>
      <c r="F15" s="212" t="s">
        <v>98</v>
      </c>
      <c r="G15" s="212" t="s">
        <v>99</v>
      </c>
      <c r="H15" s="8" t="s">
        <v>34</v>
      </c>
      <c r="I15" s="42" t="s">
        <v>16</v>
      </c>
      <c r="J15" s="9">
        <v>115</v>
      </c>
      <c r="K15" s="9">
        <v>72</v>
      </c>
      <c r="L15" s="42">
        <v>1548.2</v>
      </c>
      <c r="M15" s="71">
        <v>258.2</v>
      </c>
      <c r="N15" s="56">
        <f t="shared" si="0"/>
        <v>258.2</v>
      </c>
      <c r="O15" s="9" t="s">
        <v>2</v>
      </c>
      <c r="P15" s="38">
        <f t="shared" si="1"/>
        <v>7746000</v>
      </c>
    </row>
    <row r="16" spans="1:16" ht="110.25" customHeight="1" x14ac:dyDescent="0.3">
      <c r="A16" s="8">
        <f>MAX($A$5:A15)+1</f>
        <v>7</v>
      </c>
      <c r="B16" s="41">
        <v>21.215</v>
      </c>
      <c r="C16" s="41">
        <v>1</v>
      </c>
      <c r="D16" s="10" t="s">
        <v>40</v>
      </c>
      <c r="E16" s="42">
        <v>5</v>
      </c>
      <c r="F16" s="212" t="s">
        <v>100</v>
      </c>
      <c r="G16" s="212" t="s">
        <v>101</v>
      </c>
      <c r="H16" s="8" t="s">
        <v>34</v>
      </c>
      <c r="I16" s="42" t="s">
        <v>16</v>
      </c>
      <c r="J16" s="9">
        <v>115</v>
      </c>
      <c r="K16" s="9">
        <v>104</v>
      </c>
      <c r="L16" s="42">
        <v>1150.0999999999999</v>
      </c>
      <c r="M16" s="71">
        <v>114.6</v>
      </c>
      <c r="N16" s="56">
        <f t="shared" si="0"/>
        <v>114.6</v>
      </c>
      <c r="O16" s="9" t="s">
        <v>2</v>
      </c>
      <c r="P16" s="38">
        <f t="shared" si="1"/>
        <v>3438000</v>
      </c>
    </row>
    <row r="17" spans="1:16" ht="87" customHeight="1" x14ac:dyDescent="0.3">
      <c r="A17" s="8">
        <f>MAX($A$5:A16)+1</f>
        <v>8</v>
      </c>
      <c r="B17" s="41">
        <v>13.125999999999999</v>
      </c>
      <c r="C17" s="41">
        <v>1</v>
      </c>
      <c r="D17" s="14" t="s">
        <v>202</v>
      </c>
      <c r="E17" s="41">
        <v>4</v>
      </c>
      <c r="F17" s="213" t="s">
        <v>102</v>
      </c>
      <c r="G17" s="8"/>
      <c r="H17" s="8" t="s">
        <v>34</v>
      </c>
      <c r="I17" s="41" t="s">
        <v>17</v>
      </c>
      <c r="J17" s="8">
        <v>115</v>
      </c>
      <c r="K17" s="8">
        <v>324</v>
      </c>
      <c r="L17" s="41">
        <v>672.1</v>
      </c>
      <c r="M17" s="70">
        <v>386.5</v>
      </c>
      <c r="N17" s="55">
        <f>M17</f>
        <v>386.5</v>
      </c>
      <c r="O17" s="8" t="s">
        <v>2</v>
      </c>
      <c r="P17" s="38">
        <f t="shared" si="1"/>
        <v>11595000</v>
      </c>
    </row>
    <row r="18" spans="1:16" ht="129.75" customHeight="1" x14ac:dyDescent="0.3">
      <c r="A18" s="8">
        <f>MAX($A$5:A17)+1</f>
        <v>9</v>
      </c>
      <c r="B18" s="41">
        <v>7.66</v>
      </c>
      <c r="C18" s="41">
        <v>1</v>
      </c>
      <c r="D18" s="14" t="s">
        <v>203</v>
      </c>
      <c r="E18" s="41">
        <v>6</v>
      </c>
      <c r="F18" s="213" t="s">
        <v>103</v>
      </c>
      <c r="G18" s="213" t="s">
        <v>104</v>
      </c>
      <c r="H18" s="8" t="s">
        <v>34</v>
      </c>
      <c r="I18" s="41" t="s">
        <v>19</v>
      </c>
      <c r="J18" s="8">
        <v>116</v>
      </c>
      <c r="K18" s="8">
        <v>396</v>
      </c>
      <c r="L18" s="41">
        <v>804.2</v>
      </c>
      <c r="M18" s="70">
        <v>346.9</v>
      </c>
      <c r="N18" s="55">
        <f t="shared" ref="N18:N19" si="2">M18</f>
        <v>346.9</v>
      </c>
      <c r="O18" s="8" t="s">
        <v>2</v>
      </c>
      <c r="P18" s="38">
        <f t="shared" si="1"/>
        <v>10407000</v>
      </c>
    </row>
    <row r="19" spans="1:16" ht="100.5" customHeight="1" x14ac:dyDescent="0.3">
      <c r="A19" s="8">
        <f>MAX($A$5:A18)+1</f>
        <v>10</v>
      </c>
      <c r="B19" s="41">
        <v>3.19</v>
      </c>
      <c r="C19" s="41">
        <v>1</v>
      </c>
      <c r="D19" s="14" t="s">
        <v>204</v>
      </c>
      <c r="E19" s="41">
        <v>4.5999999999999996</v>
      </c>
      <c r="F19" s="214" t="s">
        <v>105</v>
      </c>
      <c r="G19" s="8"/>
      <c r="H19" s="8" t="s">
        <v>34</v>
      </c>
      <c r="I19" s="41" t="s">
        <v>19</v>
      </c>
      <c r="J19" s="8">
        <v>116</v>
      </c>
      <c r="K19" s="8">
        <v>384</v>
      </c>
      <c r="L19" s="41">
        <v>1428</v>
      </c>
      <c r="M19" s="70">
        <v>422.7</v>
      </c>
      <c r="N19" s="55">
        <f t="shared" si="2"/>
        <v>422.7</v>
      </c>
      <c r="O19" s="8" t="s">
        <v>2</v>
      </c>
      <c r="P19" s="38">
        <f t="shared" si="1"/>
        <v>12681000</v>
      </c>
    </row>
    <row r="20" spans="1:16" ht="34.5" customHeight="1" x14ac:dyDescent="0.3">
      <c r="A20" s="271">
        <f>MAX($A$5:A19)+1</f>
        <v>11</v>
      </c>
      <c r="B20" s="231">
        <v>4.33</v>
      </c>
      <c r="C20" s="192">
        <v>1</v>
      </c>
      <c r="D20" s="273" t="s">
        <v>205</v>
      </c>
      <c r="E20" s="231">
        <v>4</v>
      </c>
      <c r="F20" s="277" t="s">
        <v>106</v>
      </c>
      <c r="G20" s="277" t="s">
        <v>107</v>
      </c>
      <c r="H20" s="271" t="s">
        <v>34</v>
      </c>
      <c r="I20" s="41" t="s">
        <v>19</v>
      </c>
      <c r="J20" s="50">
        <v>116</v>
      </c>
      <c r="K20" s="50">
        <v>383</v>
      </c>
      <c r="L20" s="51">
        <v>1216.0999999999999</v>
      </c>
      <c r="M20" s="72">
        <v>319.10000000000002</v>
      </c>
      <c r="N20" s="260">
        <f>SUM(M20:M21)</f>
        <v>676.8</v>
      </c>
      <c r="O20" s="50" t="s">
        <v>2</v>
      </c>
      <c r="P20" s="38">
        <f t="shared" si="1"/>
        <v>20304000</v>
      </c>
    </row>
    <row r="21" spans="1:16" ht="34.5" customHeight="1" x14ac:dyDescent="0.3">
      <c r="A21" s="272"/>
      <c r="B21" s="233"/>
      <c r="C21" s="194"/>
      <c r="D21" s="274"/>
      <c r="E21" s="233"/>
      <c r="F21" s="272"/>
      <c r="G21" s="272"/>
      <c r="H21" s="272"/>
      <c r="I21" s="41" t="s">
        <v>19</v>
      </c>
      <c r="J21" s="52">
        <v>116</v>
      </c>
      <c r="K21" s="52">
        <v>351</v>
      </c>
      <c r="L21" s="53">
        <v>639.29999999999995</v>
      </c>
      <c r="M21" s="73">
        <v>357.7</v>
      </c>
      <c r="N21" s="261"/>
      <c r="O21" s="52" t="s">
        <v>2</v>
      </c>
      <c r="P21" s="39"/>
    </row>
    <row r="22" spans="1:16" ht="34.5" customHeight="1" x14ac:dyDescent="0.3">
      <c r="A22" s="8">
        <f>MAX($A$5:A21)+1</f>
        <v>12</v>
      </c>
      <c r="B22" s="41">
        <v>19.199000000000002</v>
      </c>
      <c r="C22" s="41">
        <v>1</v>
      </c>
      <c r="D22" s="10" t="s">
        <v>24</v>
      </c>
      <c r="E22" s="42">
        <v>1</v>
      </c>
      <c r="F22" s="215" t="s">
        <v>108</v>
      </c>
      <c r="G22" s="202" t="s">
        <v>109</v>
      </c>
      <c r="H22" s="8" t="s">
        <v>34</v>
      </c>
      <c r="I22" s="42" t="s">
        <v>25</v>
      </c>
      <c r="J22" s="9">
        <v>113</v>
      </c>
      <c r="K22" s="9">
        <v>1046</v>
      </c>
      <c r="L22" s="42">
        <v>310.7</v>
      </c>
      <c r="M22" s="71">
        <v>65.7</v>
      </c>
      <c r="N22" s="56">
        <f>M22</f>
        <v>65.7</v>
      </c>
      <c r="O22" s="9" t="s">
        <v>2</v>
      </c>
      <c r="P22" s="38">
        <f>30000*N22</f>
        <v>1971000</v>
      </c>
    </row>
    <row r="23" spans="1:16" ht="58.5" customHeight="1" x14ac:dyDescent="0.3">
      <c r="A23" s="271">
        <f>MAX($A$5:A22)+1</f>
        <v>13</v>
      </c>
      <c r="B23" s="231">
        <v>8.74</v>
      </c>
      <c r="C23" s="192">
        <v>1</v>
      </c>
      <c r="D23" s="273" t="s">
        <v>206</v>
      </c>
      <c r="E23" s="231">
        <v>5.7</v>
      </c>
      <c r="F23" s="277" t="s">
        <v>110</v>
      </c>
      <c r="G23" s="277" t="s">
        <v>111</v>
      </c>
      <c r="H23" s="271" t="s">
        <v>34</v>
      </c>
      <c r="I23" s="41" t="s">
        <v>13</v>
      </c>
      <c r="J23" s="50">
        <v>113</v>
      </c>
      <c r="K23" s="50">
        <v>803</v>
      </c>
      <c r="L23" s="51">
        <v>1217.7</v>
      </c>
      <c r="M23" s="72">
        <v>75.2</v>
      </c>
      <c r="N23" s="275">
        <f>SUM(M23:M24)</f>
        <v>161</v>
      </c>
      <c r="O23" s="50" t="s">
        <v>2</v>
      </c>
      <c r="P23" s="38">
        <f>30000*N23</f>
        <v>4830000</v>
      </c>
    </row>
    <row r="24" spans="1:16" ht="34.5" customHeight="1" x14ac:dyDescent="0.3">
      <c r="A24" s="272"/>
      <c r="B24" s="233"/>
      <c r="C24" s="194"/>
      <c r="D24" s="274"/>
      <c r="E24" s="233"/>
      <c r="F24" s="272"/>
      <c r="G24" s="272"/>
      <c r="H24" s="272"/>
      <c r="I24" s="41" t="s">
        <v>13</v>
      </c>
      <c r="J24" s="52">
        <v>113</v>
      </c>
      <c r="K24" s="52">
        <v>828</v>
      </c>
      <c r="L24" s="53">
        <v>621.9</v>
      </c>
      <c r="M24" s="73">
        <v>85.8</v>
      </c>
      <c r="N24" s="276"/>
      <c r="O24" s="52" t="s">
        <v>2</v>
      </c>
      <c r="P24" s="39"/>
    </row>
    <row r="25" spans="1:16" ht="66.75" customHeight="1" x14ac:dyDescent="0.3">
      <c r="A25" s="8">
        <f>MAX($A$5:A24)+1</f>
        <v>14</v>
      </c>
      <c r="B25" s="41">
        <v>6.55</v>
      </c>
      <c r="C25" s="41">
        <v>1</v>
      </c>
      <c r="D25" s="14" t="s">
        <v>207</v>
      </c>
      <c r="E25" s="41">
        <v>3</v>
      </c>
      <c r="F25" s="213" t="s">
        <v>112</v>
      </c>
      <c r="G25" s="216" t="s">
        <v>113</v>
      </c>
      <c r="H25" s="8" t="s">
        <v>34</v>
      </c>
      <c r="I25" s="41" t="s">
        <v>13</v>
      </c>
      <c r="J25" s="8">
        <v>113</v>
      </c>
      <c r="K25" s="8">
        <v>847</v>
      </c>
      <c r="L25" s="41">
        <v>1051</v>
      </c>
      <c r="M25" s="70">
        <v>37.4</v>
      </c>
      <c r="N25" s="55">
        <f>M25</f>
        <v>37.4</v>
      </c>
      <c r="O25" s="8" t="s">
        <v>2</v>
      </c>
      <c r="P25" s="38">
        <f t="shared" ref="P25:P33" si="3">30000*N25</f>
        <v>1122000</v>
      </c>
    </row>
    <row r="26" spans="1:16" ht="71.25" customHeight="1" x14ac:dyDescent="0.3">
      <c r="A26" s="8">
        <f>MAX($A$5:A25)+1</f>
        <v>15</v>
      </c>
      <c r="B26" s="41">
        <v>13.132</v>
      </c>
      <c r="C26" s="41">
        <v>1</v>
      </c>
      <c r="D26" s="14" t="s">
        <v>41</v>
      </c>
      <c r="E26" s="41">
        <v>4</v>
      </c>
      <c r="F26" s="213" t="s">
        <v>114</v>
      </c>
      <c r="G26" s="213" t="s">
        <v>115</v>
      </c>
      <c r="H26" s="8" t="s">
        <v>34</v>
      </c>
      <c r="I26" s="41" t="s">
        <v>13</v>
      </c>
      <c r="J26" s="8">
        <v>113</v>
      </c>
      <c r="K26" s="8">
        <v>846</v>
      </c>
      <c r="L26" s="41">
        <v>1669.9</v>
      </c>
      <c r="M26" s="70">
        <v>12.5</v>
      </c>
      <c r="N26" s="55">
        <f t="shared" ref="N26:N27" si="4">M26</f>
        <v>12.5</v>
      </c>
      <c r="O26" s="8" t="s">
        <v>2</v>
      </c>
      <c r="P26" s="38">
        <f t="shared" si="3"/>
        <v>375000</v>
      </c>
    </row>
    <row r="27" spans="1:16" ht="55.5" customHeight="1" x14ac:dyDescent="0.3">
      <c r="A27" s="8">
        <f>MAX($A$5:A26)+1</f>
        <v>16</v>
      </c>
      <c r="B27" s="41">
        <v>19.198</v>
      </c>
      <c r="C27" s="41">
        <v>1</v>
      </c>
      <c r="D27" s="10" t="s">
        <v>42</v>
      </c>
      <c r="E27" s="42">
        <v>2.1</v>
      </c>
      <c r="F27" s="9"/>
      <c r="G27" s="9"/>
      <c r="H27" s="8" t="s">
        <v>34</v>
      </c>
      <c r="I27" s="42" t="s">
        <v>14</v>
      </c>
      <c r="J27" s="9">
        <v>113</v>
      </c>
      <c r="K27" s="9">
        <v>1015</v>
      </c>
      <c r="L27" s="42">
        <v>686.3</v>
      </c>
      <c r="M27" s="71">
        <v>19.7</v>
      </c>
      <c r="N27" s="55">
        <f t="shared" si="4"/>
        <v>19.7</v>
      </c>
      <c r="O27" s="9" t="s">
        <v>2</v>
      </c>
      <c r="P27" s="38">
        <f t="shared" si="3"/>
        <v>591000</v>
      </c>
    </row>
    <row r="28" spans="1:16" ht="89.25" customHeight="1" x14ac:dyDescent="0.3">
      <c r="A28" s="8">
        <f>MAX($A$5:A27)+1</f>
        <v>17</v>
      </c>
      <c r="B28" s="41">
        <v>130</v>
      </c>
      <c r="C28" s="41">
        <v>1</v>
      </c>
      <c r="D28" s="14" t="s">
        <v>208</v>
      </c>
      <c r="E28" s="41">
        <v>5</v>
      </c>
      <c r="F28" s="213" t="s">
        <v>116</v>
      </c>
      <c r="G28" s="213" t="s">
        <v>117</v>
      </c>
      <c r="H28" s="8" t="s">
        <v>34</v>
      </c>
      <c r="I28" s="41" t="s">
        <v>18</v>
      </c>
      <c r="J28" s="8">
        <v>116</v>
      </c>
      <c r="K28" s="8">
        <v>371</v>
      </c>
      <c r="L28" s="41">
        <v>242.3</v>
      </c>
      <c r="M28" s="70">
        <v>143.80000000000001</v>
      </c>
      <c r="N28" s="55">
        <f t="shared" ref="N28:N33" si="5">M28</f>
        <v>143.80000000000001</v>
      </c>
      <c r="O28" s="8" t="s">
        <v>2</v>
      </c>
      <c r="P28" s="38">
        <f t="shared" si="3"/>
        <v>4314000</v>
      </c>
    </row>
    <row r="29" spans="1:16" ht="92.25" customHeight="1" x14ac:dyDescent="0.3">
      <c r="A29" s="8">
        <f>MAX($A$5:A28)+1</f>
        <v>18</v>
      </c>
      <c r="B29" s="41">
        <v>13</v>
      </c>
      <c r="C29" s="41">
        <v>1</v>
      </c>
      <c r="D29" s="14" t="s">
        <v>209</v>
      </c>
      <c r="E29" s="41">
        <v>5</v>
      </c>
      <c r="F29" s="213" t="s">
        <v>118</v>
      </c>
      <c r="G29" s="213" t="s">
        <v>119</v>
      </c>
      <c r="H29" s="8" t="s">
        <v>34</v>
      </c>
      <c r="I29" s="41" t="s">
        <v>18</v>
      </c>
      <c r="J29" s="8">
        <v>116</v>
      </c>
      <c r="K29" s="8">
        <v>386</v>
      </c>
      <c r="L29" s="41">
        <v>512.1</v>
      </c>
      <c r="M29" s="70">
        <v>290.10000000000002</v>
      </c>
      <c r="N29" s="55">
        <f t="shared" si="5"/>
        <v>290.10000000000002</v>
      </c>
      <c r="O29" s="8" t="s">
        <v>2</v>
      </c>
      <c r="P29" s="38">
        <f t="shared" si="3"/>
        <v>8703000</v>
      </c>
    </row>
    <row r="30" spans="1:16" ht="114" customHeight="1" x14ac:dyDescent="0.3">
      <c r="A30" s="8">
        <f>MAX($A$5:A29)+1</f>
        <v>19</v>
      </c>
      <c r="B30" s="41">
        <v>6</v>
      </c>
      <c r="C30" s="41">
        <v>1</v>
      </c>
      <c r="D30" s="14" t="s">
        <v>210</v>
      </c>
      <c r="E30" s="41">
        <v>5</v>
      </c>
      <c r="F30" s="213" t="s">
        <v>120</v>
      </c>
      <c r="G30" s="213" t="s">
        <v>121</v>
      </c>
      <c r="H30" s="8" t="s">
        <v>34</v>
      </c>
      <c r="I30" s="41" t="s">
        <v>18</v>
      </c>
      <c r="J30" s="8">
        <v>116</v>
      </c>
      <c r="K30" s="8">
        <v>397</v>
      </c>
      <c r="L30" s="41">
        <v>560.9</v>
      </c>
      <c r="M30" s="70">
        <v>513</v>
      </c>
      <c r="N30" s="55">
        <f t="shared" si="5"/>
        <v>513</v>
      </c>
      <c r="O30" s="8" t="s">
        <v>2</v>
      </c>
      <c r="P30" s="38">
        <f t="shared" si="3"/>
        <v>15390000</v>
      </c>
    </row>
    <row r="31" spans="1:16" ht="146.25" customHeight="1" x14ac:dyDescent="0.3">
      <c r="A31" s="8">
        <f>MAX($A$5:A30)+1</f>
        <v>20</v>
      </c>
      <c r="B31" s="41">
        <v>268</v>
      </c>
      <c r="C31" s="41">
        <v>1</v>
      </c>
      <c r="D31" s="14" t="s">
        <v>211</v>
      </c>
      <c r="E31" s="41">
        <v>7</v>
      </c>
      <c r="F31" s="213" t="s">
        <v>122</v>
      </c>
      <c r="G31" s="216" t="s">
        <v>123</v>
      </c>
      <c r="H31" s="8" t="s">
        <v>34</v>
      </c>
      <c r="I31" s="41" t="s">
        <v>18</v>
      </c>
      <c r="J31" s="8">
        <v>116</v>
      </c>
      <c r="K31" s="8">
        <v>387</v>
      </c>
      <c r="L31" s="41">
        <v>573.1</v>
      </c>
      <c r="M31" s="70">
        <v>215.8</v>
      </c>
      <c r="N31" s="55">
        <f t="shared" si="5"/>
        <v>215.8</v>
      </c>
      <c r="O31" s="8" t="s">
        <v>2</v>
      </c>
      <c r="P31" s="38">
        <f t="shared" si="3"/>
        <v>6474000</v>
      </c>
    </row>
    <row r="32" spans="1:16" ht="68.25" customHeight="1" x14ac:dyDescent="0.3">
      <c r="A32" s="8">
        <f>MAX($A$5:A31)+1</f>
        <v>21</v>
      </c>
      <c r="B32" s="41">
        <v>141</v>
      </c>
      <c r="C32" s="41">
        <v>1</v>
      </c>
      <c r="D32" s="14" t="s">
        <v>212</v>
      </c>
      <c r="E32" s="41">
        <v>3</v>
      </c>
      <c r="F32" s="213" t="s">
        <v>124</v>
      </c>
      <c r="G32" s="214" t="s">
        <v>125</v>
      </c>
      <c r="H32" s="8" t="s">
        <v>34</v>
      </c>
      <c r="I32" s="41" t="s">
        <v>18</v>
      </c>
      <c r="J32" s="8">
        <v>116</v>
      </c>
      <c r="K32" s="8">
        <v>398</v>
      </c>
      <c r="L32" s="41">
        <v>787.4</v>
      </c>
      <c r="M32" s="70">
        <v>102.2</v>
      </c>
      <c r="N32" s="55">
        <f t="shared" si="5"/>
        <v>102.2</v>
      </c>
      <c r="O32" s="8" t="s">
        <v>2</v>
      </c>
      <c r="P32" s="38">
        <f t="shared" si="3"/>
        <v>3066000</v>
      </c>
    </row>
    <row r="33" spans="1:16" ht="86.25" customHeight="1" x14ac:dyDescent="0.3">
      <c r="A33" s="8">
        <f>MAX($A$5:A32)+1</f>
        <v>22</v>
      </c>
      <c r="B33" s="41">
        <v>3</v>
      </c>
      <c r="C33" s="41">
        <v>1</v>
      </c>
      <c r="D33" s="14" t="s">
        <v>213</v>
      </c>
      <c r="E33" s="41">
        <v>4</v>
      </c>
      <c r="F33" s="214" t="s">
        <v>126</v>
      </c>
      <c r="G33" s="213" t="s">
        <v>127</v>
      </c>
      <c r="H33" s="8" t="s">
        <v>34</v>
      </c>
      <c r="I33" s="41" t="s">
        <v>18</v>
      </c>
      <c r="J33" s="8">
        <v>116</v>
      </c>
      <c r="K33" s="8">
        <v>388</v>
      </c>
      <c r="L33" s="41">
        <v>672.2</v>
      </c>
      <c r="M33" s="70">
        <v>1.2</v>
      </c>
      <c r="N33" s="55">
        <f t="shared" si="5"/>
        <v>1.2</v>
      </c>
      <c r="O33" s="8" t="s">
        <v>2</v>
      </c>
      <c r="P33" s="38">
        <f t="shared" si="3"/>
        <v>36000</v>
      </c>
    </row>
    <row r="34" spans="1:16" ht="20.25" customHeight="1" x14ac:dyDescent="0.3">
      <c r="A34" s="8"/>
      <c r="B34" s="44"/>
      <c r="C34" s="44"/>
      <c r="D34" s="34"/>
      <c r="E34" s="46"/>
      <c r="F34" s="33"/>
      <c r="G34" s="33"/>
      <c r="H34" s="32"/>
      <c r="I34" s="44"/>
      <c r="J34" s="32"/>
      <c r="K34" s="32"/>
      <c r="L34" s="44"/>
      <c r="M34" s="77">
        <f>SUM(M6:M33)</f>
        <v>4830.5999999999995</v>
      </c>
      <c r="N34" s="77">
        <f>SUM(N6:N33)</f>
        <v>4830.5999999999995</v>
      </c>
      <c r="O34" s="77"/>
      <c r="P34" s="78">
        <f t="shared" ref="P34" si="6">SUM(P6:P33)</f>
        <v>144918000</v>
      </c>
    </row>
  </sheetData>
  <autoFilter ref="A5:P34">
    <sortState ref="A32:S228">
      <sortCondition ref="H4:H228"/>
    </sortState>
  </autoFilter>
  <mergeCells count="31">
    <mergeCell ref="A23:A24"/>
    <mergeCell ref="B23:B24"/>
    <mergeCell ref="D23:D24"/>
    <mergeCell ref="E23:E24"/>
    <mergeCell ref="P4:P5"/>
    <mergeCell ref="F4:F5"/>
    <mergeCell ref="H23:H24"/>
    <mergeCell ref="N23:N24"/>
    <mergeCell ref="G20:G21"/>
    <mergeCell ref="F23:F24"/>
    <mergeCell ref="G23:G24"/>
    <mergeCell ref="A20:A21"/>
    <mergeCell ref="A6:A7"/>
    <mergeCell ref="A8:A11"/>
    <mergeCell ref="B20:B21"/>
    <mergeCell ref="D20:D21"/>
    <mergeCell ref="A1:P1"/>
    <mergeCell ref="N20:N21"/>
    <mergeCell ref="A3:P3"/>
    <mergeCell ref="A4:A5"/>
    <mergeCell ref="B4:B5"/>
    <mergeCell ref="D4:D5"/>
    <mergeCell ref="E4:E5"/>
    <mergeCell ref="H4:H5"/>
    <mergeCell ref="I4:I5"/>
    <mergeCell ref="J4:O4"/>
    <mergeCell ref="A2:P2"/>
    <mergeCell ref="E20:E21"/>
    <mergeCell ref="H20:H21"/>
    <mergeCell ref="G4:G5"/>
    <mergeCell ref="F20:F21"/>
  </mergeCells>
  <pageMargins left="0.35433070866141736" right="0.19685039370078741" top="0.27" bottom="0.15748031496062992" header="0.28000000000000003" footer="0.51181102362204722"/>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4"/>
  <sheetViews>
    <sheetView zoomScale="101" zoomScaleNormal="101" workbookViewId="0">
      <pane xSplit="5" ySplit="5" topLeftCell="G6" activePane="bottomRight" state="frozen"/>
      <selection activeCell="T7" sqref="T7:T32"/>
      <selection pane="topRight" activeCell="T7" sqref="T7:T32"/>
      <selection pane="bottomLeft" activeCell="T7" sqref="T7:T32"/>
      <selection pane="bottomRight" activeCell="X10" sqref="X10"/>
    </sheetView>
  </sheetViews>
  <sheetFormatPr defaultRowHeight="15" x14ac:dyDescent="0.25"/>
  <cols>
    <col min="1" max="1" width="9" customWidth="1"/>
    <col min="2" max="2" width="8.140625" style="61" hidden="1" customWidth="1"/>
    <col min="3" max="4" width="6.5703125" style="61" hidden="1" customWidth="1"/>
    <col min="5" max="5" width="26.7109375" style="224" customWidth="1"/>
    <col min="6" max="6" width="6.140625" style="68" hidden="1" customWidth="1"/>
    <col min="7" max="7" width="17.7109375" style="218" hidden="1" customWidth="1"/>
    <col min="8" max="8" width="14" style="218" hidden="1" customWidth="1"/>
    <col min="9" max="9" width="15.28515625" style="68" hidden="1" customWidth="1"/>
    <col min="10" max="10" width="13.5703125" style="68" hidden="1" customWidth="1"/>
    <col min="11" max="11" width="8.85546875" customWidth="1"/>
    <col min="12" max="12" width="11.85546875" style="61" hidden="1" customWidth="1"/>
    <col min="13" max="13" width="9.28515625" customWidth="1"/>
    <col min="14" max="14" width="10.7109375" customWidth="1"/>
    <col min="15" max="16" width="12.28515625" style="3" customWidth="1"/>
    <col min="17" max="17" width="10" customWidth="1"/>
    <col min="18" max="18" width="17.7109375" customWidth="1"/>
  </cols>
  <sheetData>
    <row r="1" spans="1:18" x14ac:dyDescent="0.25">
      <c r="A1" s="280" t="s">
        <v>184</v>
      </c>
      <c r="B1" s="280"/>
      <c r="C1" s="280"/>
      <c r="D1" s="280"/>
      <c r="E1" s="280"/>
      <c r="F1" s="280"/>
      <c r="G1" s="280"/>
      <c r="H1" s="280"/>
      <c r="I1" s="280"/>
      <c r="J1" s="280"/>
      <c r="K1" s="280"/>
      <c r="L1" s="280"/>
      <c r="M1" s="280"/>
      <c r="N1" s="280"/>
      <c r="O1" s="280"/>
      <c r="P1" s="280"/>
      <c r="Q1" s="280"/>
      <c r="R1" s="280"/>
    </row>
    <row r="2" spans="1:18" s="36" customFormat="1" ht="69" customHeight="1" x14ac:dyDescent="0.25">
      <c r="A2" s="284" t="s">
        <v>185</v>
      </c>
      <c r="B2" s="284"/>
      <c r="C2" s="284"/>
      <c r="D2" s="284"/>
      <c r="E2" s="284"/>
      <c r="F2" s="284"/>
      <c r="G2" s="284"/>
      <c r="H2" s="284"/>
      <c r="I2" s="284"/>
      <c r="J2" s="284"/>
      <c r="K2" s="284"/>
      <c r="L2" s="284"/>
      <c r="M2" s="284"/>
      <c r="N2" s="284"/>
      <c r="O2" s="284"/>
      <c r="P2" s="284"/>
      <c r="Q2" s="284"/>
      <c r="R2" s="284"/>
    </row>
    <row r="3" spans="1:18" s="36" customFormat="1" ht="27" customHeight="1" x14ac:dyDescent="0.25">
      <c r="A3" s="285" t="s">
        <v>217</v>
      </c>
      <c r="B3" s="285"/>
      <c r="C3" s="285"/>
      <c r="D3" s="285"/>
      <c r="E3" s="285"/>
      <c r="F3" s="285"/>
      <c r="G3" s="285"/>
      <c r="H3" s="285"/>
      <c r="I3" s="285"/>
      <c r="J3" s="285"/>
      <c r="K3" s="285"/>
      <c r="L3" s="285"/>
      <c r="M3" s="285"/>
      <c r="N3" s="285"/>
      <c r="O3" s="285"/>
      <c r="P3" s="285"/>
      <c r="Q3" s="285"/>
      <c r="R3" s="285"/>
    </row>
    <row r="4" spans="1:18" ht="20.100000000000001" customHeight="1" x14ac:dyDescent="0.25">
      <c r="A4" s="289" t="s">
        <v>0</v>
      </c>
      <c r="B4" s="282" t="s">
        <v>28</v>
      </c>
      <c r="C4" s="58"/>
      <c r="D4" s="196"/>
      <c r="E4" s="291" t="s">
        <v>128</v>
      </c>
      <c r="F4" s="282" t="s">
        <v>27</v>
      </c>
      <c r="G4" s="294" t="s">
        <v>87</v>
      </c>
      <c r="H4" s="294" t="s">
        <v>86</v>
      </c>
      <c r="I4" s="297" t="s">
        <v>33</v>
      </c>
      <c r="J4" s="297" t="s">
        <v>32</v>
      </c>
      <c r="K4" s="281" t="s">
        <v>5</v>
      </c>
      <c r="L4" s="281" t="s">
        <v>26</v>
      </c>
      <c r="M4" s="281"/>
      <c r="N4" s="281"/>
      <c r="O4" s="281"/>
      <c r="P4" s="281"/>
      <c r="Q4" s="281"/>
      <c r="R4" s="291" t="s">
        <v>188</v>
      </c>
    </row>
    <row r="5" spans="1:18" ht="71.25" customHeight="1" x14ac:dyDescent="0.25">
      <c r="A5" s="290"/>
      <c r="B5" s="293"/>
      <c r="C5" s="59" t="s">
        <v>31</v>
      </c>
      <c r="D5" s="59" t="s">
        <v>83</v>
      </c>
      <c r="E5" s="292"/>
      <c r="F5" s="283"/>
      <c r="G5" s="295"/>
      <c r="H5" s="296"/>
      <c r="I5" s="283"/>
      <c r="J5" s="283"/>
      <c r="K5" s="281"/>
      <c r="L5" s="62" t="s">
        <v>6</v>
      </c>
      <c r="M5" s="201" t="s">
        <v>186</v>
      </c>
      <c r="N5" s="201" t="s">
        <v>187</v>
      </c>
      <c r="O5" s="21" t="s">
        <v>29</v>
      </c>
      <c r="P5" s="21" t="s">
        <v>36</v>
      </c>
      <c r="Q5" s="1" t="s">
        <v>1</v>
      </c>
      <c r="R5" s="292"/>
    </row>
    <row r="6" spans="1:18" s="4" customFormat="1" ht="30" x14ac:dyDescent="0.25">
      <c r="A6" s="5">
        <f>MAX($A$5:A5)+1</f>
        <v>1</v>
      </c>
      <c r="B6" s="60">
        <v>27</v>
      </c>
      <c r="C6" s="60">
        <v>13</v>
      </c>
      <c r="D6" s="60">
        <v>1</v>
      </c>
      <c r="E6" s="19" t="s">
        <v>43</v>
      </c>
      <c r="F6" s="64">
        <v>2</v>
      </c>
      <c r="G6" s="219" t="s">
        <v>129</v>
      </c>
      <c r="H6" s="220" t="s">
        <v>130</v>
      </c>
      <c r="I6" s="64">
        <f t="shared" ref="I6:I33" si="0">F6*384</f>
        <v>768</v>
      </c>
      <c r="J6" s="65">
        <f>35.7</f>
        <v>35.700000000000003</v>
      </c>
      <c r="K6" s="20" t="s">
        <v>20</v>
      </c>
      <c r="L6" s="64" t="s">
        <v>21</v>
      </c>
      <c r="M6" s="16">
        <v>61</v>
      </c>
      <c r="N6" s="16">
        <v>496</v>
      </c>
      <c r="O6" s="17">
        <v>78.7</v>
      </c>
      <c r="P6" s="17">
        <f t="shared" ref="P6" si="1">O6</f>
        <v>78.7</v>
      </c>
      <c r="Q6" s="18" t="s">
        <v>2</v>
      </c>
      <c r="R6" s="37">
        <f t="shared" ref="R6:R33" si="2">30000*P6</f>
        <v>2361000</v>
      </c>
    </row>
    <row r="7" spans="1:18" s="4" customFormat="1" ht="67.5" customHeight="1" x14ac:dyDescent="0.25">
      <c r="A7" s="5">
        <f>MAX($A$5:A6)+1</f>
        <v>2</v>
      </c>
      <c r="B7" s="60">
        <v>53</v>
      </c>
      <c r="C7" s="60">
        <v>13</v>
      </c>
      <c r="D7" s="60">
        <v>1</v>
      </c>
      <c r="E7" s="19" t="s">
        <v>44</v>
      </c>
      <c r="F7" s="64">
        <v>4</v>
      </c>
      <c r="G7" s="220" t="s">
        <v>131</v>
      </c>
      <c r="H7" s="20"/>
      <c r="I7" s="64">
        <f t="shared" si="0"/>
        <v>1536</v>
      </c>
      <c r="J7" s="65">
        <f>293+25.8</f>
        <v>318.8</v>
      </c>
      <c r="K7" s="20" t="s">
        <v>20</v>
      </c>
      <c r="L7" s="64" t="s">
        <v>21</v>
      </c>
      <c r="M7" s="16">
        <v>61</v>
      </c>
      <c r="N7" s="16">
        <v>497</v>
      </c>
      <c r="O7" s="17">
        <v>126.3</v>
      </c>
      <c r="P7" s="17">
        <f t="shared" ref="P7:P12" si="3">O7</f>
        <v>126.3</v>
      </c>
      <c r="Q7" s="18" t="s">
        <v>2</v>
      </c>
      <c r="R7" s="37">
        <f t="shared" si="2"/>
        <v>3789000</v>
      </c>
    </row>
    <row r="8" spans="1:18" s="4" customFormat="1" ht="51.75" customHeight="1" x14ac:dyDescent="0.25">
      <c r="A8" s="5">
        <f>MAX($A$5:A7)+1</f>
        <v>3</v>
      </c>
      <c r="B8" s="60">
        <v>29</v>
      </c>
      <c r="C8" s="60">
        <v>13</v>
      </c>
      <c r="D8" s="60">
        <v>1</v>
      </c>
      <c r="E8" s="19" t="s">
        <v>45</v>
      </c>
      <c r="F8" s="64">
        <v>3</v>
      </c>
      <c r="G8" s="219" t="s">
        <v>132</v>
      </c>
      <c r="H8" s="220" t="s">
        <v>133</v>
      </c>
      <c r="I8" s="64">
        <f t="shared" si="0"/>
        <v>1152</v>
      </c>
      <c r="J8" s="65">
        <v>0</v>
      </c>
      <c r="K8" s="20" t="s">
        <v>20</v>
      </c>
      <c r="L8" s="64" t="s">
        <v>21</v>
      </c>
      <c r="M8" s="16">
        <v>61</v>
      </c>
      <c r="N8" s="16">
        <v>498</v>
      </c>
      <c r="O8" s="17">
        <v>101.6</v>
      </c>
      <c r="P8" s="17">
        <f t="shared" si="3"/>
        <v>101.6</v>
      </c>
      <c r="Q8" s="18" t="s">
        <v>2</v>
      </c>
      <c r="R8" s="37">
        <f t="shared" si="2"/>
        <v>3048000</v>
      </c>
    </row>
    <row r="9" spans="1:18" s="4" customFormat="1" ht="87.75" customHeight="1" x14ac:dyDescent="0.25">
      <c r="A9" s="5">
        <f>MAX($A$5:A8)+1</f>
        <v>4</v>
      </c>
      <c r="B9" s="60">
        <v>22</v>
      </c>
      <c r="C9" s="60">
        <v>13</v>
      </c>
      <c r="D9" s="60">
        <v>1</v>
      </c>
      <c r="E9" s="19" t="s">
        <v>46</v>
      </c>
      <c r="F9" s="64">
        <v>5</v>
      </c>
      <c r="G9" s="219" t="s">
        <v>134</v>
      </c>
      <c r="H9" s="220" t="s">
        <v>135</v>
      </c>
      <c r="I9" s="64">
        <f t="shared" si="0"/>
        <v>1920</v>
      </c>
      <c r="J9" s="65">
        <f>34.6+3.4+464.8</f>
        <v>502.8</v>
      </c>
      <c r="K9" s="20" t="s">
        <v>20</v>
      </c>
      <c r="L9" s="64" t="s">
        <v>21</v>
      </c>
      <c r="M9" s="16">
        <v>61</v>
      </c>
      <c r="N9" s="16">
        <v>499</v>
      </c>
      <c r="O9" s="17">
        <v>171.1</v>
      </c>
      <c r="P9" s="17">
        <f t="shared" si="3"/>
        <v>171.1</v>
      </c>
      <c r="Q9" s="18" t="s">
        <v>2</v>
      </c>
      <c r="R9" s="37">
        <f t="shared" si="2"/>
        <v>5133000</v>
      </c>
    </row>
    <row r="10" spans="1:18" s="4" customFormat="1" ht="34.5" customHeight="1" x14ac:dyDescent="0.25">
      <c r="A10" s="5">
        <f>MAX($A$5:A9)+1</f>
        <v>5</v>
      </c>
      <c r="B10" s="60">
        <v>21</v>
      </c>
      <c r="C10" s="60">
        <v>13</v>
      </c>
      <c r="D10" s="60">
        <v>1</v>
      </c>
      <c r="E10" s="19" t="s">
        <v>47</v>
      </c>
      <c r="F10" s="64">
        <v>2</v>
      </c>
      <c r="G10" s="219" t="s">
        <v>136</v>
      </c>
      <c r="H10" s="20"/>
      <c r="I10" s="64">
        <f t="shared" si="0"/>
        <v>768</v>
      </c>
      <c r="J10" s="65">
        <v>0</v>
      </c>
      <c r="K10" s="20" t="s">
        <v>20</v>
      </c>
      <c r="L10" s="64" t="s">
        <v>21</v>
      </c>
      <c r="M10" s="16">
        <v>61</v>
      </c>
      <c r="N10" s="16">
        <v>500</v>
      </c>
      <c r="O10" s="17">
        <v>69.599999999999994</v>
      </c>
      <c r="P10" s="17">
        <f t="shared" si="3"/>
        <v>69.599999999999994</v>
      </c>
      <c r="Q10" s="18" t="s">
        <v>2</v>
      </c>
      <c r="R10" s="37">
        <f t="shared" si="2"/>
        <v>2087999.9999999998</v>
      </c>
    </row>
    <row r="11" spans="1:18" s="4" customFormat="1" ht="87" customHeight="1" x14ac:dyDescent="0.25">
      <c r="A11" s="5">
        <f>MAX($A$5:A10)+1</f>
        <v>6</v>
      </c>
      <c r="B11" s="60">
        <v>34</v>
      </c>
      <c r="C11" s="60">
        <v>13</v>
      </c>
      <c r="D11" s="60">
        <v>1</v>
      </c>
      <c r="E11" s="19" t="s">
        <v>48</v>
      </c>
      <c r="F11" s="64">
        <v>5</v>
      </c>
      <c r="G11" s="219" t="s">
        <v>137</v>
      </c>
      <c r="H11" s="220" t="s">
        <v>138</v>
      </c>
      <c r="I11" s="64">
        <f t="shared" si="0"/>
        <v>1920</v>
      </c>
      <c r="J11" s="65">
        <f>33+129</f>
        <v>162</v>
      </c>
      <c r="K11" s="20" t="s">
        <v>20</v>
      </c>
      <c r="L11" s="64" t="s">
        <v>21</v>
      </c>
      <c r="M11" s="16">
        <v>61</v>
      </c>
      <c r="N11" s="16">
        <v>501</v>
      </c>
      <c r="O11" s="17">
        <v>218.4</v>
      </c>
      <c r="P11" s="17">
        <f t="shared" si="3"/>
        <v>218.4</v>
      </c>
      <c r="Q11" s="18" t="s">
        <v>2</v>
      </c>
      <c r="R11" s="37">
        <f t="shared" si="2"/>
        <v>6552000</v>
      </c>
    </row>
    <row r="12" spans="1:18" s="4" customFormat="1" ht="105.75" customHeight="1" x14ac:dyDescent="0.25">
      <c r="A12" s="5">
        <f>MAX($A$5:A11)+1</f>
        <v>7</v>
      </c>
      <c r="B12" s="60">
        <v>37</v>
      </c>
      <c r="C12" s="60">
        <v>13</v>
      </c>
      <c r="D12" s="60">
        <v>1</v>
      </c>
      <c r="E12" s="19" t="s">
        <v>49</v>
      </c>
      <c r="F12" s="64">
        <v>6</v>
      </c>
      <c r="G12" s="219" t="s">
        <v>139</v>
      </c>
      <c r="H12" s="220" t="s">
        <v>140</v>
      </c>
      <c r="I12" s="64">
        <f t="shared" si="0"/>
        <v>2304</v>
      </c>
      <c r="J12" s="66">
        <v>0</v>
      </c>
      <c r="K12" s="20" t="s">
        <v>20</v>
      </c>
      <c r="L12" s="64" t="s">
        <v>21</v>
      </c>
      <c r="M12" s="16">
        <v>61</v>
      </c>
      <c r="N12" s="16">
        <v>503</v>
      </c>
      <c r="O12" s="17">
        <v>212</v>
      </c>
      <c r="P12" s="17">
        <f t="shared" si="3"/>
        <v>212</v>
      </c>
      <c r="Q12" s="18" t="s">
        <v>2</v>
      </c>
      <c r="R12" s="37">
        <f t="shared" si="2"/>
        <v>6360000</v>
      </c>
    </row>
    <row r="13" spans="1:18" s="4" customFormat="1" ht="27.75" customHeight="1" x14ac:dyDescent="0.25">
      <c r="A13" s="5">
        <f>MAX($A$5:A12)+1</f>
        <v>8</v>
      </c>
      <c r="B13" s="60">
        <v>33</v>
      </c>
      <c r="C13" s="60">
        <v>13</v>
      </c>
      <c r="D13" s="60">
        <v>1</v>
      </c>
      <c r="E13" s="19" t="s">
        <v>50</v>
      </c>
      <c r="F13" s="64">
        <v>2</v>
      </c>
      <c r="G13" s="219" t="s">
        <v>141</v>
      </c>
      <c r="H13" s="220" t="s">
        <v>142</v>
      </c>
      <c r="I13" s="64">
        <f t="shared" si="0"/>
        <v>768</v>
      </c>
      <c r="J13" s="65">
        <v>0</v>
      </c>
      <c r="K13" s="20" t="s">
        <v>20</v>
      </c>
      <c r="L13" s="64" t="s">
        <v>21</v>
      </c>
      <c r="M13" s="16">
        <v>61</v>
      </c>
      <c r="N13" s="16">
        <v>627</v>
      </c>
      <c r="O13" s="17">
        <v>76.900000000000006</v>
      </c>
      <c r="P13" s="17">
        <f>O13</f>
        <v>76.900000000000006</v>
      </c>
      <c r="Q13" s="18" t="s">
        <v>2</v>
      </c>
      <c r="R13" s="37">
        <f t="shared" si="2"/>
        <v>2307000</v>
      </c>
    </row>
    <row r="14" spans="1:18" s="4" customFormat="1" ht="119.25" customHeight="1" x14ac:dyDescent="0.25">
      <c r="A14" s="5">
        <f>MAX($A$5:A13)+1</f>
        <v>9</v>
      </c>
      <c r="B14" s="60">
        <v>23</v>
      </c>
      <c r="C14" s="60">
        <v>13</v>
      </c>
      <c r="D14" s="60">
        <v>1</v>
      </c>
      <c r="E14" s="19" t="s">
        <v>82</v>
      </c>
      <c r="F14" s="64">
        <v>6</v>
      </c>
      <c r="G14" s="219" t="s">
        <v>143</v>
      </c>
      <c r="H14" s="220" t="s">
        <v>144</v>
      </c>
      <c r="I14" s="64">
        <f t="shared" si="0"/>
        <v>2304</v>
      </c>
      <c r="J14" s="65">
        <f>6.3+46+13+130+592.8</f>
        <v>788.09999999999991</v>
      </c>
      <c r="K14" s="20" t="s">
        <v>20</v>
      </c>
      <c r="L14" s="64" t="s">
        <v>21</v>
      </c>
      <c r="M14" s="16">
        <v>61</v>
      </c>
      <c r="N14" s="16">
        <v>626</v>
      </c>
      <c r="O14" s="17">
        <v>248.7</v>
      </c>
      <c r="P14" s="17">
        <f t="shared" ref="P14:P25" si="4">O14</f>
        <v>248.7</v>
      </c>
      <c r="Q14" s="18" t="s">
        <v>2</v>
      </c>
      <c r="R14" s="37">
        <f t="shared" si="2"/>
        <v>7461000</v>
      </c>
    </row>
    <row r="15" spans="1:18" s="4" customFormat="1" ht="82.5" customHeight="1" x14ac:dyDescent="0.25">
      <c r="A15" s="5">
        <f>MAX($A$5:A14)+1</f>
        <v>10</v>
      </c>
      <c r="B15" s="60">
        <v>54</v>
      </c>
      <c r="C15" s="60">
        <v>13</v>
      </c>
      <c r="D15" s="60">
        <v>1</v>
      </c>
      <c r="E15" s="19" t="s">
        <v>51</v>
      </c>
      <c r="F15" s="64">
        <v>5</v>
      </c>
      <c r="G15" s="219" t="s">
        <v>145</v>
      </c>
      <c r="H15" s="220" t="s">
        <v>146</v>
      </c>
      <c r="I15" s="64">
        <f t="shared" si="0"/>
        <v>1920</v>
      </c>
      <c r="J15" s="65">
        <v>0</v>
      </c>
      <c r="K15" s="20" t="s">
        <v>20</v>
      </c>
      <c r="L15" s="64" t="s">
        <v>21</v>
      </c>
      <c r="M15" s="16">
        <v>61</v>
      </c>
      <c r="N15" s="16">
        <v>625</v>
      </c>
      <c r="O15" s="17">
        <v>202.6</v>
      </c>
      <c r="P15" s="17">
        <f t="shared" si="4"/>
        <v>202.6</v>
      </c>
      <c r="Q15" s="18" t="s">
        <v>2</v>
      </c>
      <c r="R15" s="37">
        <f t="shared" si="2"/>
        <v>6078000</v>
      </c>
    </row>
    <row r="16" spans="1:18" s="4" customFormat="1" ht="76.5" customHeight="1" x14ac:dyDescent="0.25">
      <c r="A16" s="5">
        <f>MAX($A$5:A15)+1</f>
        <v>11</v>
      </c>
      <c r="B16" s="60">
        <v>15</v>
      </c>
      <c r="C16" s="60">
        <v>13</v>
      </c>
      <c r="D16" s="60">
        <v>1</v>
      </c>
      <c r="E16" s="19" t="s">
        <v>52</v>
      </c>
      <c r="F16" s="64">
        <v>5</v>
      </c>
      <c r="G16" s="220" t="s">
        <v>147</v>
      </c>
      <c r="H16" s="20"/>
      <c r="I16" s="64">
        <f t="shared" si="0"/>
        <v>1920</v>
      </c>
      <c r="J16" s="65">
        <v>0</v>
      </c>
      <c r="K16" s="20" t="s">
        <v>20</v>
      </c>
      <c r="L16" s="64" t="s">
        <v>21</v>
      </c>
      <c r="M16" s="16">
        <v>61</v>
      </c>
      <c r="N16" s="16">
        <v>624</v>
      </c>
      <c r="O16" s="17">
        <v>195.4</v>
      </c>
      <c r="P16" s="17">
        <f t="shared" si="4"/>
        <v>195.4</v>
      </c>
      <c r="Q16" s="18" t="s">
        <v>2</v>
      </c>
      <c r="R16" s="37">
        <f t="shared" si="2"/>
        <v>5862000</v>
      </c>
    </row>
    <row r="17" spans="1:18" s="4" customFormat="1" ht="129.75" customHeight="1" x14ac:dyDescent="0.25">
      <c r="A17" s="5">
        <f>MAX($A$5:A16)+1</f>
        <v>12</v>
      </c>
      <c r="B17" s="60">
        <v>51</v>
      </c>
      <c r="C17" s="60">
        <v>13</v>
      </c>
      <c r="D17" s="60">
        <v>1</v>
      </c>
      <c r="E17" s="22" t="s">
        <v>85</v>
      </c>
      <c r="F17" s="64">
        <v>8</v>
      </c>
      <c r="G17" s="220" t="s">
        <v>148</v>
      </c>
      <c r="H17" s="20"/>
      <c r="I17" s="64">
        <f t="shared" si="0"/>
        <v>3072</v>
      </c>
      <c r="J17" s="65">
        <v>0</v>
      </c>
      <c r="K17" s="20" t="s">
        <v>20</v>
      </c>
      <c r="L17" s="64" t="s">
        <v>21</v>
      </c>
      <c r="M17" s="16">
        <v>64</v>
      </c>
      <c r="N17" s="16">
        <v>24</v>
      </c>
      <c r="O17" s="17">
        <v>283.2</v>
      </c>
      <c r="P17" s="17">
        <f t="shared" si="4"/>
        <v>283.2</v>
      </c>
      <c r="Q17" s="18" t="s">
        <v>2</v>
      </c>
      <c r="R17" s="37">
        <f t="shared" si="2"/>
        <v>8496000</v>
      </c>
    </row>
    <row r="18" spans="1:18" s="4" customFormat="1" ht="72.75" customHeight="1" x14ac:dyDescent="0.25">
      <c r="A18" s="5">
        <f>MAX($A$5:A17)+1</f>
        <v>13</v>
      </c>
      <c r="B18" s="60">
        <v>28</v>
      </c>
      <c r="C18" s="60">
        <v>13</v>
      </c>
      <c r="D18" s="60"/>
      <c r="E18" s="19" t="s">
        <v>53</v>
      </c>
      <c r="F18" s="64">
        <v>4</v>
      </c>
      <c r="G18" s="219" t="s">
        <v>149</v>
      </c>
      <c r="H18" s="220" t="s">
        <v>150</v>
      </c>
      <c r="I18" s="64">
        <f t="shared" si="0"/>
        <v>1536</v>
      </c>
      <c r="J18" s="65">
        <f>78.1</f>
        <v>78.099999999999994</v>
      </c>
      <c r="K18" s="20" t="s">
        <v>20</v>
      </c>
      <c r="L18" s="64" t="s">
        <v>21</v>
      </c>
      <c r="M18" s="16">
        <v>64</v>
      </c>
      <c r="N18" s="16">
        <v>23</v>
      </c>
      <c r="O18" s="17">
        <v>131.69999999999999</v>
      </c>
      <c r="P18" s="17">
        <f t="shared" si="4"/>
        <v>131.69999999999999</v>
      </c>
      <c r="Q18" s="18" t="s">
        <v>2</v>
      </c>
      <c r="R18" s="37">
        <f t="shared" si="2"/>
        <v>3950999.9999999995</v>
      </c>
    </row>
    <row r="19" spans="1:18" s="4" customFormat="1" ht="86.25" customHeight="1" x14ac:dyDescent="0.25">
      <c r="A19" s="5">
        <f>MAX($A$5:A18)+1</f>
        <v>14</v>
      </c>
      <c r="B19" s="60">
        <v>48</v>
      </c>
      <c r="C19" s="60">
        <v>13</v>
      </c>
      <c r="D19" s="60">
        <v>1</v>
      </c>
      <c r="E19" s="22" t="s">
        <v>54</v>
      </c>
      <c r="F19" s="64">
        <v>5</v>
      </c>
      <c r="G19" s="221" t="s">
        <v>151</v>
      </c>
      <c r="H19" s="222" t="s">
        <v>152</v>
      </c>
      <c r="I19" s="64">
        <f t="shared" si="0"/>
        <v>1920</v>
      </c>
      <c r="J19" s="65">
        <f>361+31+225</f>
        <v>617</v>
      </c>
      <c r="K19" s="20" t="s">
        <v>20</v>
      </c>
      <c r="L19" s="64" t="s">
        <v>21</v>
      </c>
      <c r="M19" s="16">
        <v>64</v>
      </c>
      <c r="N19" s="16">
        <v>47</v>
      </c>
      <c r="O19" s="17">
        <v>157.30000000000001</v>
      </c>
      <c r="P19" s="17">
        <f t="shared" si="4"/>
        <v>157.30000000000001</v>
      </c>
      <c r="Q19" s="18" t="s">
        <v>2</v>
      </c>
      <c r="R19" s="37">
        <f t="shared" si="2"/>
        <v>4719000</v>
      </c>
    </row>
    <row r="20" spans="1:18" s="4" customFormat="1" ht="102" customHeight="1" x14ac:dyDescent="0.25">
      <c r="A20" s="5">
        <f>MAX($A$5:A19)+1</f>
        <v>15</v>
      </c>
      <c r="B20" s="60">
        <v>32</v>
      </c>
      <c r="C20" s="60">
        <v>13</v>
      </c>
      <c r="D20" s="60">
        <v>1</v>
      </c>
      <c r="E20" s="19" t="s">
        <v>55</v>
      </c>
      <c r="F20" s="64">
        <v>6</v>
      </c>
      <c r="G20" s="219" t="s">
        <v>153</v>
      </c>
      <c r="H20" s="220" t="s">
        <v>154</v>
      </c>
      <c r="I20" s="64">
        <f t="shared" si="0"/>
        <v>2304</v>
      </c>
      <c r="J20" s="65">
        <f>215+29.5</f>
        <v>244.5</v>
      </c>
      <c r="K20" s="20" t="s">
        <v>20</v>
      </c>
      <c r="L20" s="64" t="s">
        <v>21</v>
      </c>
      <c r="M20" s="16">
        <v>64</v>
      </c>
      <c r="N20" s="16">
        <v>49</v>
      </c>
      <c r="O20" s="17">
        <v>187.8</v>
      </c>
      <c r="P20" s="17">
        <f t="shared" si="4"/>
        <v>187.8</v>
      </c>
      <c r="Q20" s="18" t="s">
        <v>2</v>
      </c>
      <c r="R20" s="37">
        <f t="shared" si="2"/>
        <v>5634000</v>
      </c>
    </row>
    <row r="21" spans="1:18" s="4" customFormat="1" ht="101.25" customHeight="1" x14ac:dyDescent="0.25">
      <c r="A21" s="5">
        <f>MAX($A$5:A20)+1</f>
        <v>16</v>
      </c>
      <c r="B21" s="60">
        <v>55</v>
      </c>
      <c r="C21" s="60">
        <v>13</v>
      </c>
      <c r="D21" s="60">
        <v>1</v>
      </c>
      <c r="E21" s="19" t="s">
        <v>214</v>
      </c>
      <c r="F21" s="64">
        <v>6</v>
      </c>
      <c r="G21" s="219" t="s">
        <v>155</v>
      </c>
      <c r="H21" s="220" t="s">
        <v>156</v>
      </c>
      <c r="I21" s="64">
        <f t="shared" si="0"/>
        <v>2304</v>
      </c>
      <c r="J21" s="65">
        <v>0</v>
      </c>
      <c r="K21" s="20" t="s">
        <v>20</v>
      </c>
      <c r="L21" s="64" t="s">
        <v>21</v>
      </c>
      <c r="M21" s="16">
        <v>64</v>
      </c>
      <c r="N21" s="16">
        <v>50</v>
      </c>
      <c r="O21" s="17">
        <v>171.1</v>
      </c>
      <c r="P21" s="17">
        <f t="shared" si="4"/>
        <v>171.1</v>
      </c>
      <c r="Q21" s="18" t="s">
        <v>2</v>
      </c>
      <c r="R21" s="37">
        <f t="shared" si="2"/>
        <v>5133000</v>
      </c>
    </row>
    <row r="22" spans="1:18" s="4" customFormat="1" ht="108.75" customHeight="1" x14ac:dyDescent="0.25">
      <c r="A22" s="5">
        <f>MAX($A$5:A21)+1</f>
        <v>17</v>
      </c>
      <c r="B22" s="60">
        <v>144</v>
      </c>
      <c r="C22" s="60">
        <v>13</v>
      </c>
      <c r="D22" s="60">
        <v>1</v>
      </c>
      <c r="E22" s="19" t="s">
        <v>215</v>
      </c>
      <c r="F22" s="64">
        <v>7</v>
      </c>
      <c r="G22" s="219" t="s">
        <v>157</v>
      </c>
      <c r="H22" s="20"/>
      <c r="I22" s="64">
        <f t="shared" si="0"/>
        <v>2688</v>
      </c>
      <c r="J22" s="65">
        <f>609+844.4+153</f>
        <v>1606.4</v>
      </c>
      <c r="K22" s="20" t="s">
        <v>20</v>
      </c>
      <c r="L22" s="64" t="s">
        <v>22</v>
      </c>
      <c r="M22" s="16">
        <v>64</v>
      </c>
      <c r="N22" s="16">
        <v>125</v>
      </c>
      <c r="O22" s="17">
        <v>46.8</v>
      </c>
      <c r="P22" s="17">
        <f t="shared" si="4"/>
        <v>46.8</v>
      </c>
      <c r="Q22" s="18" t="s">
        <v>2</v>
      </c>
      <c r="R22" s="37">
        <f t="shared" si="2"/>
        <v>1404000</v>
      </c>
    </row>
    <row r="23" spans="1:18" s="4" customFormat="1" ht="93.75" customHeight="1" x14ac:dyDescent="0.25">
      <c r="A23" s="5">
        <f>MAX($A$5:A22)+1</f>
        <v>18</v>
      </c>
      <c r="B23" s="60">
        <v>74</v>
      </c>
      <c r="C23" s="60">
        <v>13</v>
      </c>
      <c r="D23" s="60">
        <v>1</v>
      </c>
      <c r="E23" s="19" t="s">
        <v>56</v>
      </c>
      <c r="F23" s="64">
        <v>6</v>
      </c>
      <c r="G23" s="219" t="s">
        <v>158</v>
      </c>
      <c r="H23" s="220" t="s">
        <v>159</v>
      </c>
      <c r="I23" s="64">
        <f t="shared" si="0"/>
        <v>2304</v>
      </c>
      <c r="J23" s="65">
        <f>458+102.9+393.1+130</f>
        <v>1084</v>
      </c>
      <c r="K23" s="20" t="s">
        <v>20</v>
      </c>
      <c r="L23" s="64" t="s">
        <v>22</v>
      </c>
      <c r="M23" s="16">
        <v>64</v>
      </c>
      <c r="N23" s="16">
        <v>124</v>
      </c>
      <c r="O23" s="17">
        <v>51</v>
      </c>
      <c r="P23" s="17">
        <f t="shared" si="4"/>
        <v>51</v>
      </c>
      <c r="Q23" s="18" t="s">
        <v>2</v>
      </c>
      <c r="R23" s="37">
        <f t="shared" si="2"/>
        <v>1530000</v>
      </c>
    </row>
    <row r="24" spans="1:18" s="4" customFormat="1" ht="102.75" customHeight="1" x14ac:dyDescent="0.25">
      <c r="A24" s="5">
        <f>MAX($A$5:A23)+1</f>
        <v>19</v>
      </c>
      <c r="B24" s="60">
        <v>129</v>
      </c>
      <c r="C24" s="60">
        <v>13</v>
      </c>
      <c r="D24" s="60">
        <v>1</v>
      </c>
      <c r="E24" s="19" t="s">
        <v>216</v>
      </c>
      <c r="F24" s="64">
        <v>6</v>
      </c>
      <c r="G24" s="219" t="s">
        <v>160</v>
      </c>
      <c r="H24" s="220" t="s">
        <v>161</v>
      </c>
      <c r="I24" s="64">
        <f t="shared" si="0"/>
        <v>2304</v>
      </c>
      <c r="J24" s="65">
        <f>427+95</f>
        <v>522</v>
      </c>
      <c r="K24" s="20" t="s">
        <v>20</v>
      </c>
      <c r="L24" s="64" t="s">
        <v>22</v>
      </c>
      <c r="M24" s="16">
        <v>64</v>
      </c>
      <c r="N24" s="16">
        <v>152</v>
      </c>
      <c r="O24" s="17">
        <v>63.3</v>
      </c>
      <c r="P24" s="17">
        <f t="shared" si="4"/>
        <v>63.3</v>
      </c>
      <c r="Q24" s="18" t="s">
        <v>2</v>
      </c>
      <c r="R24" s="37">
        <f t="shared" si="2"/>
        <v>1899000</v>
      </c>
    </row>
    <row r="25" spans="1:18" s="4" customFormat="1" ht="60.75" customHeight="1" x14ac:dyDescent="0.25">
      <c r="A25" s="5">
        <f>MAX($A$5:A24)+1</f>
        <v>20</v>
      </c>
      <c r="B25" s="60">
        <v>71</v>
      </c>
      <c r="C25" s="60">
        <v>11</v>
      </c>
      <c r="D25" s="60">
        <v>1</v>
      </c>
      <c r="E25" s="19" t="s">
        <v>57</v>
      </c>
      <c r="F25" s="64">
        <v>3</v>
      </c>
      <c r="G25" s="220" t="s">
        <v>162</v>
      </c>
      <c r="H25" s="20"/>
      <c r="I25" s="64">
        <f t="shared" si="0"/>
        <v>1152</v>
      </c>
      <c r="J25" s="65">
        <v>0</v>
      </c>
      <c r="K25" s="20" t="s">
        <v>20</v>
      </c>
      <c r="L25" s="64" t="s">
        <v>22</v>
      </c>
      <c r="M25" s="16">
        <v>64</v>
      </c>
      <c r="N25" s="16">
        <v>163</v>
      </c>
      <c r="O25" s="17">
        <v>293.7</v>
      </c>
      <c r="P25" s="17">
        <f t="shared" si="4"/>
        <v>293.7</v>
      </c>
      <c r="Q25" s="18" t="s">
        <v>2</v>
      </c>
      <c r="R25" s="37">
        <f t="shared" si="2"/>
        <v>8811000</v>
      </c>
    </row>
    <row r="26" spans="1:18" s="4" customFormat="1" ht="108.75" customHeight="1" x14ac:dyDescent="0.25">
      <c r="A26" s="5">
        <f>MAX($A$5:A25)+1</f>
        <v>21</v>
      </c>
      <c r="B26" s="60">
        <v>14</v>
      </c>
      <c r="C26" s="60">
        <v>12</v>
      </c>
      <c r="D26" s="60">
        <v>1</v>
      </c>
      <c r="E26" s="19" t="s">
        <v>58</v>
      </c>
      <c r="F26" s="64">
        <v>6</v>
      </c>
      <c r="G26" s="220" t="s">
        <v>163</v>
      </c>
      <c r="H26" s="219" t="s">
        <v>164</v>
      </c>
      <c r="I26" s="64">
        <f t="shared" si="0"/>
        <v>2304</v>
      </c>
      <c r="J26" s="65">
        <f>419+32+8+380</f>
        <v>839</v>
      </c>
      <c r="K26" s="20" t="s">
        <v>20</v>
      </c>
      <c r="L26" s="64" t="s">
        <v>23</v>
      </c>
      <c r="M26" s="16">
        <v>64</v>
      </c>
      <c r="N26" s="16">
        <v>200</v>
      </c>
      <c r="O26" s="17">
        <v>284.60000000000002</v>
      </c>
      <c r="P26" s="17">
        <f>O26</f>
        <v>284.60000000000002</v>
      </c>
      <c r="Q26" s="18" t="s">
        <v>2</v>
      </c>
      <c r="R26" s="37">
        <f t="shared" si="2"/>
        <v>8538000</v>
      </c>
    </row>
    <row r="27" spans="1:18" s="4" customFormat="1" ht="82.5" customHeight="1" x14ac:dyDescent="0.25">
      <c r="A27" s="5">
        <f>MAX($A$5:A26)+1</f>
        <v>22</v>
      </c>
      <c r="B27" s="60">
        <v>128.137</v>
      </c>
      <c r="C27" s="60">
        <v>12</v>
      </c>
      <c r="D27" s="60">
        <v>1</v>
      </c>
      <c r="E27" s="19" t="s">
        <v>165</v>
      </c>
      <c r="F27" s="64">
        <v>5</v>
      </c>
      <c r="G27" s="220" t="s">
        <v>166</v>
      </c>
      <c r="H27" s="20"/>
      <c r="I27" s="64">
        <f>F27*384+60</f>
        <v>1980</v>
      </c>
      <c r="J27" s="65">
        <f>43+349+918</f>
        <v>1310</v>
      </c>
      <c r="K27" s="20" t="s">
        <v>20</v>
      </c>
      <c r="L27" s="64" t="s">
        <v>23</v>
      </c>
      <c r="M27" s="16">
        <v>64</v>
      </c>
      <c r="N27" s="16">
        <v>199</v>
      </c>
      <c r="O27" s="17">
        <v>63.9</v>
      </c>
      <c r="P27" s="17">
        <f t="shared" ref="P27:P33" si="5">O27</f>
        <v>63.9</v>
      </c>
      <c r="Q27" s="18" t="s">
        <v>2</v>
      </c>
      <c r="R27" s="37">
        <f t="shared" si="2"/>
        <v>1917000</v>
      </c>
    </row>
    <row r="28" spans="1:18" s="4" customFormat="1" ht="54" customHeight="1" x14ac:dyDescent="0.25">
      <c r="A28" s="5">
        <f>MAX($A$5:A27)+1</f>
        <v>23</v>
      </c>
      <c r="B28" s="60">
        <v>119</v>
      </c>
      <c r="C28" s="60">
        <v>12</v>
      </c>
      <c r="D28" s="60">
        <v>1</v>
      </c>
      <c r="E28" s="19" t="s">
        <v>167</v>
      </c>
      <c r="F28" s="64">
        <v>3</v>
      </c>
      <c r="G28" s="219" t="s">
        <v>168</v>
      </c>
      <c r="H28" s="220" t="s">
        <v>169</v>
      </c>
      <c r="I28" s="64">
        <f t="shared" si="0"/>
        <v>1152</v>
      </c>
      <c r="J28" s="65">
        <v>499.8</v>
      </c>
      <c r="K28" s="20" t="s">
        <v>20</v>
      </c>
      <c r="L28" s="64" t="s">
        <v>23</v>
      </c>
      <c r="M28" s="16">
        <v>64</v>
      </c>
      <c r="N28" s="16">
        <v>198</v>
      </c>
      <c r="O28" s="17">
        <v>311.5</v>
      </c>
      <c r="P28" s="17">
        <f t="shared" si="5"/>
        <v>311.5</v>
      </c>
      <c r="Q28" s="18" t="s">
        <v>2</v>
      </c>
      <c r="R28" s="37">
        <f t="shared" si="2"/>
        <v>9345000</v>
      </c>
    </row>
    <row r="29" spans="1:18" s="4" customFormat="1" ht="68.25" customHeight="1" x14ac:dyDescent="0.25">
      <c r="A29" s="5">
        <f>MAX($A$5:A28)+1</f>
        <v>24</v>
      </c>
      <c r="B29" s="60">
        <v>43</v>
      </c>
      <c r="C29" s="60">
        <v>12</v>
      </c>
      <c r="D29" s="60">
        <v>1</v>
      </c>
      <c r="E29" s="19" t="s">
        <v>170</v>
      </c>
      <c r="F29" s="64">
        <v>4</v>
      </c>
      <c r="G29" s="219" t="s">
        <v>171</v>
      </c>
      <c r="H29" s="220" t="s">
        <v>172</v>
      </c>
      <c r="I29" s="64">
        <f t="shared" si="0"/>
        <v>1536</v>
      </c>
      <c r="J29" s="65">
        <v>463</v>
      </c>
      <c r="K29" s="20" t="s">
        <v>20</v>
      </c>
      <c r="L29" s="64" t="s">
        <v>23</v>
      </c>
      <c r="M29" s="16">
        <v>64</v>
      </c>
      <c r="N29" s="16">
        <v>197</v>
      </c>
      <c r="O29" s="17">
        <v>336.1</v>
      </c>
      <c r="P29" s="17">
        <f t="shared" si="5"/>
        <v>336.1</v>
      </c>
      <c r="Q29" s="18" t="s">
        <v>2</v>
      </c>
      <c r="R29" s="37">
        <f t="shared" si="2"/>
        <v>10083000</v>
      </c>
    </row>
    <row r="30" spans="1:18" s="4" customFormat="1" ht="89.25" customHeight="1" x14ac:dyDescent="0.25">
      <c r="A30" s="5">
        <f>MAX($A$5:A29)+1</f>
        <v>25</v>
      </c>
      <c r="B30" s="60">
        <v>55</v>
      </c>
      <c r="C30" s="60">
        <v>12</v>
      </c>
      <c r="D30" s="60">
        <v>1</v>
      </c>
      <c r="E30" s="22" t="s">
        <v>173</v>
      </c>
      <c r="F30" s="64">
        <v>5</v>
      </c>
      <c r="G30" s="19" t="s">
        <v>174</v>
      </c>
      <c r="H30" s="223" t="s">
        <v>175</v>
      </c>
      <c r="I30" s="64">
        <f t="shared" si="0"/>
        <v>1920</v>
      </c>
      <c r="J30" s="65">
        <v>0</v>
      </c>
      <c r="K30" s="20" t="s">
        <v>20</v>
      </c>
      <c r="L30" s="63"/>
      <c r="M30" s="16">
        <v>64</v>
      </c>
      <c r="N30" s="16">
        <v>196</v>
      </c>
      <c r="O30" s="17">
        <v>373.2</v>
      </c>
      <c r="P30" s="17">
        <f t="shared" si="5"/>
        <v>373.2</v>
      </c>
      <c r="Q30" s="18" t="s">
        <v>2</v>
      </c>
      <c r="R30" s="37">
        <f t="shared" si="2"/>
        <v>11196000</v>
      </c>
    </row>
    <row r="31" spans="1:18" s="4" customFormat="1" ht="69" customHeight="1" x14ac:dyDescent="0.25">
      <c r="A31" s="5">
        <f>MAX($A$5:A30)+1</f>
        <v>26</v>
      </c>
      <c r="B31" s="60">
        <v>129</v>
      </c>
      <c r="C31" s="60">
        <v>12</v>
      </c>
      <c r="D31" s="60">
        <v>1</v>
      </c>
      <c r="E31" s="19" t="s">
        <v>176</v>
      </c>
      <c r="F31" s="64">
        <v>4</v>
      </c>
      <c r="G31" s="219" t="s">
        <v>177</v>
      </c>
      <c r="H31" s="220" t="s">
        <v>178</v>
      </c>
      <c r="I31" s="64">
        <f t="shared" si="0"/>
        <v>1536</v>
      </c>
      <c r="J31" s="65">
        <v>340</v>
      </c>
      <c r="K31" s="20" t="s">
        <v>20</v>
      </c>
      <c r="L31" s="63"/>
      <c r="M31" s="16">
        <v>64</v>
      </c>
      <c r="N31" s="16">
        <v>246</v>
      </c>
      <c r="O31" s="17">
        <v>314.2</v>
      </c>
      <c r="P31" s="17">
        <f t="shared" si="5"/>
        <v>314.2</v>
      </c>
      <c r="Q31" s="18" t="s">
        <v>2</v>
      </c>
      <c r="R31" s="37">
        <f t="shared" si="2"/>
        <v>9426000</v>
      </c>
    </row>
    <row r="32" spans="1:18" s="4" customFormat="1" ht="87" customHeight="1" x14ac:dyDescent="0.25">
      <c r="A32" s="5">
        <f>MAX($A$5:A31)+1</f>
        <v>27</v>
      </c>
      <c r="B32" s="60">
        <v>42</v>
      </c>
      <c r="C32" s="60">
        <v>12</v>
      </c>
      <c r="D32" s="60">
        <v>1</v>
      </c>
      <c r="E32" s="19" t="s">
        <v>179</v>
      </c>
      <c r="F32" s="64">
        <v>5</v>
      </c>
      <c r="G32" s="219" t="s">
        <v>180</v>
      </c>
      <c r="H32" s="219" t="s">
        <v>181</v>
      </c>
      <c r="I32" s="64">
        <f t="shared" si="0"/>
        <v>1920</v>
      </c>
      <c r="J32" s="65">
        <f>31+5.5+224+8.1+205.9+465</f>
        <v>939.5</v>
      </c>
      <c r="K32" s="20" t="s">
        <v>20</v>
      </c>
      <c r="L32" s="63"/>
      <c r="M32" s="16">
        <v>64</v>
      </c>
      <c r="N32" s="16">
        <v>247</v>
      </c>
      <c r="O32" s="17">
        <v>139.4</v>
      </c>
      <c r="P32" s="17">
        <f t="shared" si="5"/>
        <v>139.4</v>
      </c>
      <c r="Q32" s="18" t="s">
        <v>2</v>
      </c>
      <c r="R32" s="37">
        <f t="shared" si="2"/>
        <v>4182000</v>
      </c>
    </row>
    <row r="33" spans="1:18" s="4" customFormat="1" ht="174" customHeight="1" x14ac:dyDescent="0.25">
      <c r="A33" s="5">
        <f>MAX($A$5:A32)+1</f>
        <v>28</v>
      </c>
      <c r="B33" s="60">
        <v>38</v>
      </c>
      <c r="C33" s="60">
        <v>12</v>
      </c>
      <c r="D33" s="60">
        <v>1</v>
      </c>
      <c r="E33" s="19" t="s">
        <v>182</v>
      </c>
      <c r="F33" s="64">
        <v>10</v>
      </c>
      <c r="G33" s="219" t="s">
        <v>183</v>
      </c>
      <c r="H33" s="20"/>
      <c r="I33" s="64">
        <f t="shared" si="0"/>
        <v>3840</v>
      </c>
      <c r="J33" s="65">
        <f>2+3.1+437+271.9+359.4</f>
        <v>1073.4000000000001</v>
      </c>
      <c r="K33" s="20" t="s">
        <v>20</v>
      </c>
      <c r="L33" s="63"/>
      <c r="M33" s="16">
        <v>64</v>
      </c>
      <c r="N33" s="16">
        <v>248</v>
      </c>
      <c r="O33" s="17">
        <v>7.3</v>
      </c>
      <c r="P33" s="17">
        <f t="shared" si="5"/>
        <v>7.3</v>
      </c>
      <c r="Q33" s="18" t="s">
        <v>2</v>
      </c>
      <c r="R33" s="37">
        <f t="shared" si="2"/>
        <v>219000</v>
      </c>
    </row>
    <row r="34" spans="1:18" ht="27.75" customHeight="1" x14ac:dyDescent="0.25">
      <c r="A34" s="286" t="s">
        <v>4</v>
      </c>
      <c r="B34" s="287"/>
      <c r="C34" s="287"/>
      <c r="D34" s="287"/>
      <c r="E34" s="288"/>
      <c r="F34" s="67"/>
      <c r="G34" s="217"/>
      <c r="H34" s="217"/>
      <c r="I34" s="67"/>
      <c r="J34" s="67"/>
      <c r="K34" s="2"/>
      <c r="L34" s="60"/>
      <c r="M34" s="2"/>
      <c r="N34" s="2"/>
      <c r="O34" s="6">
        <f>SUM(O6:O33)</f>
        <v>4917.4000000000005</v>
      </c>
      <c r="P34" s="6">
        <f>SUM(P6:P33)</f>
        <v>4917.4000000000005</v>
      </c>
      <c r="Q34" s="2"/>
      <c r="R34" s="79">
        <f t="shared" ref="R34" si="6">SUM(R6:R33)</f>
        <v>147522000</v>
      </c>
    </row>
  </sheetData>
  <autoFilter ref="A5:R34"/>
  <mergeCells count="15">
    <mergeCell ref="A34:E34"/>
    <mergeCell ref="A4:A5"/>
    <mergeCell ref="E4:E5"/>
    <mergeCell ref="B4:B5"/>
    <mergeCell ref="R4:R5"/>
    <mergeCell ref="G4:G5"/>
    <mergeCell ref="H4:H5"/>
    <mergeCell ref="I4:I5"/>
    <mergeCell ref="J4:J5"/>
    <mergeCell ref="A1:R1"/>
    <mergeCell ref="K4:K5"/>
    <mergeCell ref="L4:Q4"/>
    <mergeCell ref="F4:F5"/>
    <mergeCell ref="A2:R2"/>
    <mergeCell ref="A3:R3"/>
  </mergeCells>
  <conditionalFormatting sqref="E3:E1048576">
    <cfRule type="duplicateValues" dxfId="46" priority="47"/>
  </conditionalFormatting>
  <conditionalFormatting sqref="G6">
    <cfRule type="duplicateValues" dxfId="45" priority="46"/>
  </conditionalFormatting>
  <conditionalFormatting sqref="H6">
    <cfRule type="duplicateValues" dxfId="44" priority="45"/>
  </conditionalFormatting>
  <conditionalFormatting sqref="G7">
    <cfRule type="duplicateValues" dxfId="43" priority="44"/>
  </conditionalFormatting>
  <conditionalFormatting sqref="G8">
    <cfRule type="duplicateValues" dxfId="42" priority="43"/>
  </conditionalFormatting>
  <conditionalFormatting sqref="H8">
    <cfRule type="duplicateValues" dxfId="41" priority="42"/>
  </conditionalFormatting>
  <conditionalFormatting sqref="G9">
    <cfRule type="duplicateValues" dxfId="40" priority="41"/>
  </conditionalFormatting>
  <conditionalFormatting sqref="H9">
    <cfRule type="duplicateValues" dxfId="39" priority="40"/>
  </conditionalFormatting>
  <conditionalFormatting sqref="G10">
    <cfRule type="duplicateValues" dxfId="38" priority="39"/>
  </conditionalFormatting>
  <conditionalFormatting sqref="G11">
    <cfRule type="duplicateValues" dxfId="37" priority="38"/>
  </conditionalFormatting>
  <conditionalFormatting sqref="H11">
    <cfRule type="duplicateValues" dxfId="36" priority="37"/>
  </conditionalFormatting>
  <conditionalFormatting sqref="G12">
    <cfRule type="duplicateValues" dxfId="35" priority="36"/>
  </conditionalFormatting>
  <conditionalFormatting sqref="H12">
    <cfRule type="duplicateValues" dxfId="34" priority="35"/>
  </conditionalFormatting>
  <conditionalFormatting sqref="G13">
    <cfRule type="duplicateValues" dxfId="33" priority="34"/>
  </conditionalFormatting>
  <conditionalFormatting sqref="H13">
    <cfRule type="duplicateValues" dxfId="32" priority="33"/>
  </conditionalFormatting>
  <conditionalFormatting sqref="G14">
    <cfRule type="duplicateValues" dxfId="31" priority="32"/>
  </conditionalFormatting>
  <conditionalFormatting sqref="H14">
    <cfRule type="duplicateValues" dxfId="30" priority="31"/>
  </conditionalFormatting>
  <conditionalFormatting sqref="G15">
    <cfRule type="duplicateValues" dxfId="29" priority="30"/>
  </conditionalFormatting>
  <conditionalFormatting sqref="H15">
    <cfRule type="duplicateValues" dxfId="28" priority="29"/>
  </conditionalFormatting>
  <conditionalFormatting sqref="G16">
    <cfRule type="duplicateValues" dxfId="27" priority="28"/>
  </conditionalFormatting>
  <conditionalFormatting sqref="G17">
    <cfRule type="duplicateValues" dxfId="26" priority="27"/>
  </conditionalFormatting>
  <conditionalFormatting sqref="G18">
    <cfRule type="duplicateValues" dxfId="25" priority="26"/>
  </conditionalFormatting>
  <conditionalFormatting sqref="H18">
    <cfRule type="duplicateValues" dxfId="24" priority="25"/>
  </conditionalFormatting>
  <conditionalFormatting sqref="G19">
    <cfRule type="duplicateValues" dxfId="23" priority="24"/>
  </conditionalFormatting>
  <conditionalFormatting sqref="H19">
    <cfRule type="duplicateValues" dxfId="22" priority="23"/>
  </conditionalFormatting>
  <conditionalFormatting sqref="G20">
    <cfRule type="duplicateValues" dxfId="21" priority="22"/>
  </conditionalFormatting>
  <conditionalFormatting sqref="H20">
    <cfRule type="duplicateValues" dxfId="20" priority="21"/>
  </conditionalFormatting>
  <conditionalFormatting sqref="G21">
    <cfRule type="duplicateValues" dxfId="19" priority="20"/>
  </conditionalFormatting>
  <conditionalFormatting sqref="H21">
    <cfRule type="duplicateValues" dxfId="18" priority="19"/>
  </conditionalFormatting>
  <conditionalFormatting sqref="G22">
    <cfRule type="duplicateValues" dxfId="17" priority="18"/>
  </conditionalFormatting>
  <conditionalFormatting sqref="G23">
    <cfRule type="duplicateValues" dxfId="16" priority="17"/>
  </conditionalFormatting>
  <conditionalFormatting sqref="H23">
    <cfRule type="duplicateValues" dxfId="15" priority="16"/>
  </conditionalFormatting>
  <conditionalFormatting sqref="G24">
    <cfRule type="duplicateValues" dxfId="14" priority="15"/>
  </conditionalFormatting>
  <conditionalFormatting sqref="H24">
    <cfRule type="duplicateValues" dxfId="13" priority="14"/>
  </conditionalFormatting>
  <conditionalFormatting sqref="G25">
    <cfRule type="duplicateValues" dxfId="12" priority="13"/>
  </conditionalFormatting>
  <conditionalFormatting sqref="G26">
    <cfRule type="duplicateValues" dxfId="11" priority="12"/>
  </conditionalFormatting>
  <conditionalFormatting sqref="H26">
    <cfRule type="duplicateValues" dxfId="10" priority="11"/>
  </conditionalFormatting>
  <conditionalFormatting sqref="G27">
    <cfRule type="duplicateValues" dxfId="9" priority="10"/>
  </conditionalFormatting>
  <conditionalFormatting sqref="G28">
    <cfRule type="duplicateValues" dxfId="8" priority="9"/>
  </conditionalFormatting>
  <conditionalFormatting sqref="H28">
    <cfRule type="duplicateValues" dxfId="7" priority="8"/>
  </conditionalFormatting>
  <conditionalFormatting sqref="G29">
    <cfRule type="duplicateValues" dxfId="6" priority="7"/>
  </conditionalFormatting>
  <conditionalFormatting sqref="H29">
    <cfRule type="duplicateValues" dxfId="5" priority="6"/>
  </conditionalFormatting>
  <conditionalFormatting sqref="G31">
    <cfRule type="duplicateValues" dxfId="4" priority="5"/>
  </conditionalFormatting>
  <conditionalFormatting sqref="H31">
    <cfRule type="duplicateValues" dxfId="3" priority="4"/>
  </conditionalFormatting>
  <conditionalFormatting sqref="G32">
    <cfRule type="duplicateValues" dxfId="2" priority="3"/>
  </conditionalFormatting>
  <conditionalFormatting sqref="H32">
    <cfRule type="duplicateValues" dxfId="1" priority="2"/>
  </conditionalFormatting>
  <conditionalFormatting sqref="G33">
    <cfRule type="duplicateValues" dxfId="0" priority="1"/>
  </conditionalFormatting>
  <pageMargins left="0.15748031496062992" right="0.15748031496062992" top="0.3" bottom="0.15748031496062992" header="0.17" footer="0.17"/>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TDP Cẩm sơn</vt:lpstr>
      <vt:lpstr>TDP Dâu Bùi</vt:lpstr>
      <vt:lpstr>TDP Lỗ xá</vt:lpstr>
      <vt:lpstr>'TDP Cẩm sơn'!Print_Area</vt:lpstr>
      <vt:lpstr>'TDP Dâu Bùi'!Print_Area</vt:lpstr>
      <vt:lpstr>'TDP Lỗ xá'!Print_Area</vt:lpstr>
      <vt:lpstr>'TDP Dâu Bùi'!Print_Titles</vt:lpstr>
      <vt:lpstr>'TDP Lỗ xá'!Print_Titles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DELL</cp:lastModifiedBy>
  <cp:lastPrinted>2026-10-30T06:18:51Z</cp:lastPrinted>
  <dcterms:created xsi:type="dcterms:W3CDTF">2026-05-19T08:21:32Z</dcterms:created>
  <dcterms:modified xsi:type="dcterms:W3CDTF">2026-11-02T09:11:56Z</dcterms:modified>
</cp:coreProperties>
</file>